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ilisateur\Documents\"/>
    </mc:Choice>
  </mc:AlternateContent>
  <xr:revisionPtr revIDLastSave="0" documentId="13_ncr:1_{9BD95DAB-DEA0-44E8-9B71-0CCA4766C63E}" xr6:coauthVersionLast="45" xr6:coauthVersionMax="45" xr10:uidLastSave="{00000000-0000-0000-0000-000000000000}"/>
  <bookViews>
    <workbookView xWindow="-108" yWindow="-108" windowWidth="23256" windowHeight="12576" xr2:uid="{7AF63461-F25A-4083-8517-83FD9E6BDAFE}"/>
  </bookViews>
  <sheets>
    <sheet name="FPI MODELE" sheetId="2" r:id="rId1"/>
    <sheet name="DATA" sheetId="3" state="hidden" r:id="rId2"/>
  </sheets>
  <definedNames>
    <definedName name="_xlnm._FilterDatabase" localSheetId="1" hidden="1">DATA!$AY$1:$BA$683</definedName>
    <definedName name="a" localSheetId="1" hidden="1">DATA!$AY$1:$BC$678</definedName>
    <definedName name="bonus_A">DATA!$O$2:$O$2</definedName>
    <definedName name="bonus_B">DATA!$P$2:$P$3</definedName>
    <definedName name="bonus_C">DATA!$Q$2:$Q$2</definedName>
    <definedName name="Choix_de_la_filière">DATA!$R$2:$R$2</definedName>
    <definedName name="Elements_filière">DATA!$AZ$1:$AZ$683</definedName>
    <definedName name="Elements_liste">DATA!$AY$2:$AY$160</definedName>
    <definedName name="Elements_nature">DATA!$BC$1:$BC$683</definedName>
    <definedName name="Elements_nom">DATA!$BA$1:$BA$683</definedName>
    <definedName name="Elements_valeurs">DATA!$BB$1:$BB$683</definedName>
    <definedName name="Engagt_filière">DATA!$AS$1:$AS$172</definedName>
    <definedName name="Engagt_liste">DATA!$AP$2:$AP$71</definedName>
    <definedName name="Engagt_N1">DATA!$AP$2:$AP$77</definedName>
    <definedName name="Engagt_N2">DATA!$AQ$2:$AQ$77</definedName>
    <definedName name="Engagt_N3">DATA!$AR$2:$AR$76</definedName>
    <definedName name="Engagt_nom">DATA!$AT$1:$AT$172</definedName>
    <definedName name="Engagt_valeur">DATA!$AU$1:$AU$172</definedName>
    <definedName name="ff" localSheetId="1" hidden="1">DATA!$A$1:$BJ$654</definedName>
    <definedName name="FILIERE">DATA!$A$1:$A$5</definedName>
    <definedName name="Nationale_1">DATA!$T$2:$T$12</definedName>
    <definedName name="Nationale_1_Elite">DATA!$S$2:$S$6</definedName>
    <definedName name="Nationale_2">DATA!$U$2:$U$12</definedName>
    <definedName name="Nationale_3">DATA!$V$2:$V$14</definedName>
    <definedName name="Rattr_filière">DATA!$BH$1:$BH$291</definedName>
    <definedName name="Rattr_liste">DATA!$BE$2:$BE$150</definedName>
    <definedName name="Rattr_N1">DATA!$BE$2:$BE$166</definedName>
    <definedName name="Rattr_N2">DATA!$BF$2:$BF$109</definedName>
    <definedName name="Rattr_N3">DATA!$BG$2:$BG$31</definedName>
    <definedName name="Rattr_nom">DATA!$BI$1:$BI$291</definedName>
    <definedName name="Rattr_valeur">DATA!$BJ$1:$BJ$291</definedName>
    <definedName name="_xlnm.Print_Area" localSheetId="0">'FPI MODELE'!$A$1:$BE$49</definedName>
    <definedName name="_xlnm.Print_Area">'FPI MODELE'!$A$1:$BE$49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E29" i="2" l="1"/>
  <c r="AE25" i="2"/>
  <c r="AD29" i="2" l="1"/>
  <c r="AY29" i="2" s="1"/>
  <c r="AC29" i="2"/>
  <c r="AD25" i="2"/>
  <c r="AY25" i="2" s="1"/>
  <c r="AC25" i="2"/>
  <c r="AC21" i="2"/>
  <c r="AC17" i="2"/>
  <c r="AC13" i="2"/>
  <c r="AC9" i="2"/>
  <c r="AD9" i="2" s="1"/>
  <c r="X38" i="3"/>
  <c r="AG1" i="2"/>
  <c r="AK1" i="2" s="1"/>
  <c r="AM1" i="2"/>
  <c r="K10" i="2" s="1"/>
  <c r="Y44" i="2"/>
  <c r="B29" i="2"/>
  <c r="Y41" i="2" s="1"/>
  <c r="AB9" i="2"/>
  <c r="AB13" i="2"/>
  <c r="AB17" i="2"/>
  <c r="AB21" i="2"/>
  <c r="AB25" i="2"/>
  <c r="AB29" i="2"/>
  <c r="AA9" i="2"/>
  <c r="AA13" i="2"/>
  <c r="Z13" i="2" s="1"/>
  <c r="AA17" i="2"/>
  <c r="AA21" i="2"/>
  <c r="Z21" i="2" s="1"/>
  <c r="AA25" i="2"/>
  <c r="Z25" i="2" s="1"/>
  <c r="AA29" i="2"/>
  <c r="Z29" i="2" s="1"/>
  <c r="B25" i="2"/>
  <c r="Y40" i="2" s="1"/>
  <c r="B21" i="2"/>
  <c r="Y39" i="2" s="1"/>
  <c r="B17" i="2"/>
  <c r="Y38" i="2" s="1"/>
  <c r="B13" i="2"/>
  <c r="Y37" i="2" s="1"/>
  <c r="AG9" i="2"/>
  <c r="AH9" i="2"/>
  <c r="AI9" i="2"/>
  <c r="AJ9" i="2"/>
  <c r="AK9" i="2"/>
  <c r="AL9" i="2"/>
  <c r="AM9" i="2"/>
  <c r="AN9" i="2"/>
  <c r="B9" i="2"/>
  <c r="AT9" i="2" s="1"/>
  <c r="AG29" i="2"/>
  <c r="AH29" i="2"/>
  <c r="AI29" i="2"/>
  <c r="AJ29" i="2"/>
  <c r="AK29" i="2"/>
  <c r="AL29" i="2"/>
  <c r="AM29" i="2"/>
  <c r="AN29" i="2"/>
  <c r="AG25" i="2"/>
  <c r="AH25" i="2"/>
  <c r="AI25" i="2"/>
  <c r="AJ25" i="2"/>
  <c r="AK25" i="2"/>
  <c r="AL25" i="2"/>
  <c r="AM25" i="2"/>
  <c r="AN25" i="2"/>
  <c r="AG21" i="2"/>
  <c r="AH21" i="2"/>
  <c r="AI21" i="2"/>
  <c r="AJ21" i="2"/>
  <c r="AK21" i="2"/>
  <c r="AL21" i="2"/>
  <c r="AM21" i="2"/>
  <c r="AN21" i="2"/>
  <c r="AG17" i="2"/>
  <c r="AH17" i="2"/>
  <c r="AI17" i="2"/>
  <c r="AJ17" i="2"/>
  <c r="AK17" i="2"/>
  <c r="AL17" i="2"/>
  <c r="AM17" i="2"/>
  <c r="AN17" i="2"/>
  <c r="AG13" i="2"/>
  <c r="AH13" i="2"/>
  <c r="AI13" i="2"/>
  <c r="AJ13" i="2"/>
  <c r="AK13" i="2"/>
  <c r="AL13" i="2"/>
  <c r="AM13" i="2"/>
  <c r="AN13" i="2"/>
  <c r="AQ3" i="2"/>
  <c r="AP3" i="2"/>
  <c r="AO3" i="2"/>
  <c r="AN3" i="2"/>
  <c r="AM3" i="2"/>
  <c r="AL3" i="2"/>
  <c r="AK3" i="2"/>
  <c r="AJ3" i="2"/>
  <c r="AI3" i="2"/>
  <c r="AH3" i="2"/>
  <c r="AU2" i="2"/>
  <c r="AG2" i="2"/>
  <c r="AU1" i="2"/>
  <c r="AE13" i="2" l="1"/>
  <c r="BD43" i="2"/>
  <c r="Z17" i="2"/>
  <c r="BD42" i="2"/>
  <c r="AD17" i="2"/>
  <c r="AD21" i="2"/>
  <c r="AE21" i="2"/>
  <c r="AB32" i="2"/>
  <c r="AA32" i="2"/>
  <c r="Z9" i="2"/>
  <c r="AE17" i="2" s="1"/>
  <c r="AD13" i="2"/>
  <c r="AQ13" i="2"/>
  <c r="AQ17" i="2"/>
  <c r="AP29" i="2"/>
  <c r="AQ21" i="2"/>
  <c r="AR29" i="2"/>
  <c r="AP9" i="2"/>
  <c r="AR25" i="2"/>
  <c r="AQ29" i="2"/>
  <c r="AR9" i="2"/>
  <c r="AO29" i="2"/>
  <c r="AT21" i="2"/>
  <c r="E10" i="2"/>
  <c r="S22" i="2"/>
  <c r="E26" i="2"/>
  <c r="S14" i="2"/>
  <c r="E18" i="2"/>
  <c r="S30" i="2"/>
  <c r="F22" i="2"/>
  <c r="H30" i="2"/>
  <c r="L18" i="2"/>
  <c r="AT25" i="2"/>
  <c r="AT13" i="2"/>
  <c r="F30" i="2"/>
  <c r="I18" i="2"/>
  <c r="H22" i="2"/>
  <c r="AT17" i="2"/>
  <c r="AT29" i="2"/>
  <c r="L26" i="2"/>
  <c r="Y36" i="2"/>
  <c r="I26" i="2"/>
  <c r="H14" i="2"/>
  <c r="L10" i="2"/>
  <c r="AQ25" i="2"/>
  <c r="AO13" i="2"/>
  <c r="AQ9" i="2"/>
  <c r="G30" i="2"/>
  <c r="J26" i="2"/>
  <c r="G22" i="2"/>
  <c r="J18" i="2"/>
  <c r="G14" i="2"/>
  <c r="J10" i="2"/>
  <c r="D10" i="2"/>
  <c r="F14" i="2"/>
  <c r="I10" i="2"/>
  <c r="AP21" i="2"/>
  <c r="AO9" i="2"/>
  <c r="L30" i="2"/>
  <c r="E30" i="2"/>
  <c r="H26" i="2"/>
  <c r="L22" i="2"/>
  <c r="E22" i="2"/>
  <c r="H18" i="2"/>
  <c r="L14" i="2"/>
  <c r="E14" i="2"/>
  <c r="H10" i="2"/>
  <c r="AP13" i="2"/>
  <c r="AO17" i="2"/>
  <c r="AO21" i="2"/>
  <c r="AO25" i="2"/>
  <c r="AP17" i="2"/>
  <c r="AP25" i="2"/>
  <c r="AR13" i="2"/>
  <c r="K30" i="2"/>
  <c r="D30" i="2"/>
  <c r="K22" i="2"/>
  <c r="D22" i="2"/>
  <c r="K14" i="2"/>
  <c r="D14" i="2"/>
  <c r="AR17" i="2"/>
  <c r="AR21" i="2"/>
  <c r="J30" i="2"/>
  <c r="G26" i="2"/>
  <c r="J22" i="2"/>
  <c r="G18" i="2"/>
  <c r="J14" i="2"/>
  <c r="G10" i="2"/>
  <c r="I30" i="2"/>
  <c r="S26" i="2"/>
  <c r="F26" i="2"/>
  <c r="I22" i="2"/>
  <c r="S18" i="2"/>
  <c r="F18" i="2"/>
  <c r="I14" i="2"/>
  <c r="S10" i="2"/>
  <c r="F10" i="2"/>
  <c r="K26" i="2"/>
  <c r="D26" i="2"/>
  <c r="K18" i="2"/>
  <c r="D18" i="2"/>
  <c r="AY21" i="2" l="1"/>
  <c r="AD32" i="2"/>
  <c r="AY17" i="2"/>
  <c r="AE9" i="2"/>
  <c r="AY9" i="2" s="1"/>
  <c r="AS17" i="2"/>
  <c r="AS21" i="2"/>
  <c r="AY13" i="2"/>
  <c r="AS29" i="2"/>
  <c r="AS13" i="2"/>
  <c r="AS25" i="2"/>
  <c r="AS9" i="2"/>
  <c r="X29" i="2"/>
  <c r="AF29" i="2" s="1"/>
  <c r="AV29" i="2" s="1"/>
  <c r="X9" i="2"/>
  <c r="D8" i="2"/>
  <c r="X17" i="2"/>
  <c r="AF17" i="2" s="1"/>
  <c r="AV17" i="2" s="1"/>
  <c r="X13" i="2"/>
  <c r="AF13" i="2" s="1"/>
  <c r="AV13" i="2" s="1"/>
  <c r="X25" i="2"/>
  <c r="AF25" i="2" s="1"/>
  <c r="AV25" i="2" s="1"/>
  <c r="X21" i="2"/>
  <c r="AF21" i="2" s="1"/>
  <c r="AV21" i="2" s="1"/>
  <c r="AE32" i="2" l="1"/>
  <c r="S8" i="2" s="1"/>
  <c r="AU9" i="2"/>
  <c r="BB9" i="2" s="1"/>
  <c r="AF9" i="2"/>
  <c r="AU29" i="2"/>
  <c r="AU21" i="2"/>
  <c r="AU25" i="2"/>
  <c r="AU17" i="2"/>
  <c r="AU13" i="2"/>
  <c r="X34" i="2"/>
  <c r="BD44" i="2" s="1"/>
  <c r="X33" i="2"/>
  <c r="BD40" i="2" l="1"/>
  <c r="BB25" i="2"/>
  <c r="BD41" i="2"/>
  <c r="BB29" i="2"/>
  <c r="BD39" i="2"/>
  <c r="BB21" i="2"/>
  <c r="BD38" i="2"/>
  <c r="BB17" i="2"/>
  <c r="BD37" i="2"/>
  <c r="BB13" i="2"/>
  <c r="AV9" i="2"/>
  <c r="AF32" i="2"/>
  <c r="AU32" i="2"/>
  <c r="BD36" i="2"/>
  <c r="X35" i="2"/>
  <c r="A37" i="2" l="1"/>
</calcChain>
</file>

<file path=xl/sharedStrings.xml><?xml version="1.0" encoding="utf-8"?>
<sst xmlns="http://schemas.openxmlformats.org/spreadsheetml/2006/main" count="4325" uniqueCount="612">
  <si>
    <t>NOM</t>
  </si>
  <si>
    <t>FILIERE</t>
  </si>
  <si>
    <t>PRENOM</t>
  </si>
  <si>
    <t>PSRV</t>
  </si>
  <si>
    <t>PCS</t>
  </si>
  <si>
    <t>GCS</t>
  </si>
  <si>
    <t>D/F</t>
  </si>
  <si>
    <t>BP</t>
  </si>
  <si>
    <t>DIFF</t>
  </si>
  <si>
    <t>RS</t>
  </si>
  <si>
    <t>REC</t>
  </si>
  <si>
    <t>REB</t>
  </si>
  <si>
    <t>RE2L</t>
  </si>
  <si>
    <t>CLUB</t>
  </si>
  <si>
    <t>CATEGORIE</t>
  </si>
  <si>
    <t>RESERVÉ AU JUGE</t>
  </si>
  <si>
    <t>LANCÉS</t>
  </si>
  <si>
    <t>ENGAGEMENT</t>
  </si>
  <si>
    <t>SOUS LE BATON</t>
  </si>
  <si>
    <t>BONUS 
SOUS LE BATON</t>
  </si>
  <si>
    <t>RATTRAPAGE</t>
  </si>
  <si>
    <t>BONUS 
RATTRAPAGE</t>
  </si>
  <si>
    <t>VALEUR TOTALE
DU LANCE</t>
  </si>
  <si>
    <t>Test Horizontal</t>
  </si>
  <si>
    <t>Test Ext MD</t>
  </si>
  <si>
    <t>Test doublon Engagement</t>
  </si>
  <si>
    <t>Test doublon Rattrapage</t>
  </si>
  <si>
    <t>Nature élément #1</t>
  </si>
  <si>
    <t>Nature élément #2</t>
  </si>
  <si>
    <t>Nature élément #3</t>
  </si>
  <si>
    <t>Nature élément #4</t>
  </si>
  <si>
    <t>Nature élément #5</t>
  </si>
  <si>
    <t>Nature élément #6</t>
  </si>
  <si>
    <t>Nature élément #7</t>
  </si>
  <si>
    <t>Nature élément #8</t>
  </si>
  <si>
    <t>Nature Pivot</t>
  </si>
  <si>
    <t>Nature Sur place</t>
  </si>
  <si>
    <t>Nature Petit D</t>
  </si>
  <si>
    <t>Nature Grand</t>
  </si>
  <si>
    <t>Nature D</t>
  </si>
  <si>
    <t>Chuté Corps 
ou Baton</t>
  </si>
  <si>
    <t>Parfait</t>
  </si>
  <si>
    <t>Acceptable</t>
  </si>
  <si>
    <t>Bien Réalisé</t>
  </si>
  <si>
    <t>1 Faute</t>
  </si>
  <si>
    <t>2 Fautes</t>
  </si>
  <si>
    <t>3 Fautes</t>
  </si>
  <si>
    <t>4 Fautes
 et +</t>
  </si>
  <si>
    <t>Chuté + 4 F
ou Chuté B + C</t>
  </si>
  <si>
    <t>+0,5</t>
  </si>
  <si>
    <t>+1</t>
  </si>
  <si>
    <t>+0,5 / +1</t>
  </si>
  <si>
    <t>Nature libre</t>
  </si>
  <si>
    <t>0</t>
  </si>
  <si>
    <t>-0,5</t>
  </si>
  <si>
    <t>-1</t>
  </si>
  <si>
    <t>-1,5</t>
  </si>
  <si>
    <t>= 0</t>
  </si>
  <si>
    <t>Nom</t>
  </si>
  <si>
    <t>Valeur</t>
  </si>
  <si>
    <t>JUGE</t>
  </si>
  <si>
    <t>TOTAL</t>
  </si>
  <si>
    <t>TOTAL VALEUR DE LANCÉS</t>
  </si>
  <si>
    <t>NOMBRE DE LANCÉS</t>
  </si>
  <si>
    <t>NOMBRE DE LANCÉS PRIS EN COMPTE</t>
  </si>
  <si>
    <t>NOTE MOYENNE</t>
  </si>
  <si>
    <t>PÉNALITÉ(S) OBLIGATOIRES NON RESPECTÉS :</t>
  </si>
  <si>
    <t>Nom du ou des lancés à ne pas comptabiliser</t>
  </si>
  <si>
    <t>REGLE RATTRAPAGE</t>
  </si>
  <si>
    <t>Bras placés pendant les pivots (au dessus des épaules)</t>
  </si>
  <si>
    <t>N1
N1 Elite
N2</t>
  </si>
  <si>
    <t>rattrapage fait au sol 
(sauf pour cat 0 et 1)</t>
  </si>
  <si>
    <t>Pivot sans repère visuel</t>
  </si>
  <si>
    <t>Pivots avec changement de sens</t>
  </si>
  <si>
    <t>rattrapage enchainé direct avec du corps (sauf pour cat 0 et 1)</t>
  </si>
  <si>
    <t>HORIZONTAL (présence d'au moins 1 lancé à l'horizontal)</t>
  </si>
  <si>
    <t>Combinaison mouvement gym dans 2 directions opposées</t>
  </si>
  <si>
    <t>rattrapage enchainé direct avec du bâton : maniement ou roulé</t>
  </si>
  <si>
    <t xml:space="preserve">Mouvement de dos qui se termine de face </t>
  </si>
  <si>
    <t>Lancé dont valeur sous la lancé = ou &gt; à 9, hors engagement, rattrapage et bonus et dont au moins 1
élément appartient à la liste des éléments gymniques</t>
  </si>
  <si>
    <t>Lancé enchaîné directement avec un autre lancé</t>
  </si>
  <si>
    <t>Choix_de_la_filière</t>
  </si>
  <si>
    <t>Filière_associée</t>
  </si>
  <si>
    <t>Engagements associés</t>
  </si>
  <si>
    <t>Rattrapages associés</t>
  </si>
  <si>
    <t>bonus_A</t>
  </si>
  <si>
    <t>bonus_B</t>
  </si>
  <si>
    <t>bonus_C</t>
  </si>
  <si>
    <t>Nationale_1_Elite</t>
  </si>
  <si>
    <t>Nationale_1</t>
  </si>
  <si>
    <t>Nationale_2</t>
  </si>
  <si>
    <t>Nationale_3</t>
  </si>
  <si>
    <t>L1</t>
  </si>
  <si>
    <t>L2</t>
  </si>
  <si>
    <t>L3</t>
  </si>
  <si>
    <t>L4</t>
  </si>
  <si>
    <t>L5</t>
  </si>
  <si>
    <t>L6</t>
  </si>
  <si>
    <t>NB L</t>
  </si>
  <si>
    <t>Min</t>
  </si>
  <si>
    <t>Max</t>
  </si>
  <si>
    <t>Valeur MAXIMUM</t>
  </si>
  <si>
    <t>CAT DES ELEMENTS LANCES</t>
  </si>
  <si>
    <t>Engagt_N1</t>
  </si>
  <si>
    <t>Engagt_N2</t>
  </si>
  <si>
    <t>Engagt_N3</t>
  </si>
  <si>
    <t>Engagt_filière</t>
  </si>
  <si>
    <t>Engagt_nom</t>
  </si>
  <si>
    <t>Engagt_valeur</t>
  </si>
  <si>
    <t>Horizontal ?</t>
  </si>
  <si>
    <t>Ext MD ?</t>
  </si>
  <si>
    <t>Elements_liste</t>
  </si>
  <si>
    <t>Elements_filière</t>
  </si>
  <si>
    <t>Elements_nom</t>
  </si>
  <si>
    <t>Elements_valeurs</t>
  </si>
  <si>
    <t>Elements_nature</t>
  </si>
  <si>
    <t>Rattr_N1</t>
  </si>
  <si>
    <t>Rattr_N2</t>
  </si>
  <si>
    <t>Rattr_N3</t>
  </si>
  <si>
    <t>Rattr_filière</t>
  </si>
  <si>
    <t>Rattr_nom</t>
  </si>
  <si>
    <t>Rattr_valeur</t>
  </si>
  <si>
    <t>N1</t>
  </si>
  <si>
    <t>Choix de la catégorie</t>
  </si>
  <si>
    <t>Nationale_3Poussine</t>
  </si>
  <si>
    <t>LIBRE</t>
  </si>
  <si>
    <t>LIBRE (si option 3 lancés)</t>
  </si>
  <si>
    <t>-</t>
  </si>
  <si>
    <t>2 ou 3</t>
  </si>
  <si>
    <t>N3 /  Benjamin, Poussin</t>
  </si>
  <si>
    <t>Simple Ext MD</t>
  </si>
  <si>
    <t>1 déboulé</t>
  </si>
  <si>
    <t>N1 / toutes catégories</t>
  </si>
  <si>
    <t>Penché ( I ) à la verticale avec aide des mains</t>
  </si>
  <si>
    <t>SP</t>
  </si>
  <si>
    <t>Main Droite</t>
  </si>
  <si>
    <t>N2</t>
  </si>
  <si>
    <t>interdit</t>
  </si>
  <si>
    <t>Junior Elite</t>
  </si>
  <si>
    <t>Benjamine</t>
  </si>
  <si>
    <t>Poussine</t>
  </si>
  <si>
    <t>Nationale_3Benjamine</t>
  </si>
  <si>
    <t>PIVOT</t>
  </si>
  <si>
    <t>SUR PLACE</t>
  </si>
  <si>
    <t>DEPLACEMENT</t>
  </si>
  <si>
    <t>LIBRE (si option 4 lancés)</t>
  </si>
  <si>
    <t>3 ou 4</t>
  </si>
  <si>
    <t>Roulé poignet + lâché MD (bâton 3/4)</t>
  </si>
  <si>
    <t>1 tour</t>
  </si>
  <si>
    <t>N2 / Cadet, Junior, Senior</t>
  </si>
  <si>
    <t>Main Gauche</t>
  </si>
  <si>
    <t>N3</t>
  </si>
  <si>
    <t>Senior Elite</t>
  </si>
  <si>
    <t>Minime</t>
  </si>
  <si>
    <t>Nationale_3Minime</t>
  </si>
  <si>
    <t>N3 /  Minime</t>
  </si>
  <si>
    <t>Horiz. Main gauche</t>
  </si>
  <si>
    <t>2 tours</t>
  </si>
  <si>
    <t>N2 / Minime</t>
  </si>
  <si>
    <t>Main retournée</t>
  </si>
  <si>
    <t>Masculin Junior Elite</t>
  </si>
  <si>
    <t>Cadette</t>
  </si>
  <si>
    <t>Nationale_3Cadette</t>
  </si>
  <si>
    <t>N3 /  Cadet, Junior, Senior</t>
  </si>
  <si>
    <t>LIBRE (si option 5 lancés)</t>
  </si>
  <si>
    <t>Horiz. Main droite endroit ou envers</t>
  </si>
  <si>
    <t>3 tours</t>
  </si>
  <si>
    <t>N2 / Benjamin</t>
  </si>
  <si>
    <t>Dos MD (Horiz.)</t>
  </si>
  <si>
    <t>******</t>
  </si>
  <si>
    <t>Masculin Senior Elite</t>
  </si>
  <si>
    <t>Junior</t>
  </si>
  <si>
    <t>Nationale_3Junior</t>
  </si>
  <si>
    <t>LIBRE (si option 6 lancés)</t>
  </si>
  <si>
    <t>*****</t>
  </si>
  <si>
    <t>Lâché sous bras</t>
  </si>
  <si>
    <t>4 tours</t>
  </si>
  <si>
    <t>Dos MD (Vert.)</t>
  </si>
  <si>
    <t>2 mains au dessus de la tête</t>
  </si>
  <si>
    <t>Senior</t>
  </si>
  <si>
    <t>Nationale_3Senior</t>
  </si>
  <si>
    <t>Bloqué cou + roulé frontal + 1/2 intérieur bras avant + lancé</t>
  </si>
  <si>
    <t>Ejection coude gauche</t>
  </si>
  <si>
    <t>5 tours</t>
  </si>
  <si>
    <t>Dos MG (Horiz.)</t>
  </si>
  <si>
    <t>Dans le cou en tournant (Horiz.)</t>
  </si>
  <si>
    <t>Masculin Benjamin</t>
  </si>
  <si>
    <t>Nationale_3Masculin Poussin</t>
  </si>
  <si>
    <t>Bloqué coude +laché verticale (H9 à la vert)</t>
  </si>
  <si>
    <t>Boucle envers MD ou MG + lâché</t>
  </si>
  <si>
    <t>Roulé envers sur le bras droit + bloqué MD + lancé</t>
  </si>
  <si>
    <t>illusion</t>
  </si>
  <si>
    <t>Dos MG (Vert.)</t>
  </si>
  <si>
    <t>Dans le cou en tournant (vert.)</t>
  </si>
  <si>
    <t>Masculin Minime</t>
  </si>
  <si>
    <t>Masculin Poussin</t>
  </si>
  <si>
    <t>Nationale_3Masculin Benjamin</t>
  </si>
  <si>
    <t>Bloqué poignet Horizontal + lancé HZ</t>
  </si>
  <si>
    <t>Claveau + lâché direct</t>
  </si>
  <si>
    <t>Lâché autour de la jambe pendant grand jeté + lancé</t>
  </si>
  <si>
    <t>Roue</t>
  </si>
  <si>
    <t xml:space="preserve">Penché ( I ) sans aide des mains  </t>
  </si>
  <si>
    <t>Masculin Cadet</t>
  </si>
  <si>
    <t>Nationale_3Masculin Minime</t>
  </si>
  <si>
    <t>PETIT DEPLACEMENT</t>
  </si>
  <si>
    <t>1/2 intérieur bras + SD (Vert.)</t>
  </si>
  <si>
    <t>Masculin Junior</t>
  </si>
  <si>
    <t>Nationale_3Masculin Cadet</t>
  </si>
  <si>
    <t>GRAND DEPLACEMENT</t>
  </si>
  <si>
    <t>En même temps que petit jeté</t>
  </si>
  <si>
    <t>En même temps que saut groupé</t>
  </si>
  <si>
    <t>En fish (Horiz.)</t>
  </si>
  <si>
    <t>Masculin Senior</t>
  </si>
  <si>
    <t>Nationale_3Masculin Junior</t>
  </si>
  <si>
    <t>Dans le battement</t>
  </si>
  <si>
    <t>En même temps que pied tête ou battement</t>
  </si>
  <si>
    <t>Fish endroit + lâché</t>
  </si>
  <si>
    <t>1 déboulé sur les genoux</t>
  </si>
  <si>
    <t>Allongé au sol frappé Hor sous jambe pliée + rattr MG par dessus  (Horiz.)</t>
  </si>
  <si>
    <t>Assis au sol, ratt sous jambe droite pliée MD (Horiz.)</t>
  </si>
  <si>
    <t>En fish (Vert.)</t>
  </si>
  <si>
    <t>Nationale_3Masculin Senior</t>
  </si>
  <si>
    <t>Assis au sol, ratt sous jambe droite pliée MD (Vert.)</t>
  </si>
  <si>
    <t>Hor. Avec roulé autour du poignet puis éjection du bâton à l'hor. (SA) (Horiz.)</t>
  </si>
  <si>
    <t>Nationale_2Benjamine</t>
  </si>
  <si>
    <t>Ejections coude genou genou pied (Maxime Cravic)</t>
  </si>
  <si>
    <t>Extérieur MG</t>
  </si>
  <si>
    <t>1 tour en l'air</t>
  </si>
  <si>
    <t>Avec le genou (dans la jambe pliée) (Vert.)</t>
  </si>
  <si>
    <t>Hor. Avec roulé autour du poignet puis éjection du bâton à l'hor. (SA) (Vert.)</t>
  </si>
  <si>
    <t>Nationale_2Minime</t>
  </si>
  <si>
    <t>En même temps que 1/2 ciseau + battement en sautant</t>
  </si>
  <si>
    <t>1 tour sur 1/2 pointes arrivée au sol</t>
  </si>
  <si>
    <t>Avec le genou (dans la jambe pliée) (Horiz.)</t>
  </si>
  <si>
    <t>Aveugle MG ou MD (Horiz.)</t>
  </si>
  <si>
    <t>Sous jambe D avec MG (Vert.)</t>
  </si>
  <si>
    <t>Nationale_2Cadette</t>
  </si>
  <si>
    <t>4 ou 5</t>
  </si>
  <si>
    <t>En même temps que grand jeté</t>
  </si>
  <si>
    <t>Fish hor + lancé direct</t>
  </si>
  <si>
    <t>1/2 ciseau + battement en sautant</t>
  </si>
  <si>
    <t>Aveugle MG ou MD (Vert.)</t>
  </si>
  <si>
    <t>Sous jambe G avec MD (Vert.)</t>
  </si>
  <si>
    <t>Nationale_2Junior</t>
  </si>
  <si>
    <t>Flip int MD rattrapage nuque MD + lancé direct</t>
  </si>
  <si>
    <t xml:space="preserve">1/2 ciseau + battement en tournant           </t>
  </si>
  <si>
    <t>Bloqué entre les jambes au sol à l'équerre (Horiz.)</t>
  </si>
  <si>
    <t>Nuque MG (Vert.)</t>
  </si>
  <si>
    <t>Nationale_2Senior</t>
  </si>
  <si>
    <t>Flip int MG ratt Nuque + lancé direct</t>
  </si>
  <si>
    <t>1/2 déboulé</t>
  </si>
  <si>
    <t>illusion buste relevé</t>
  </si>
  <si>
    <t>Bloqué entre les jambes au sol à l'équerre (Vert.)</t>
  </si>
  <si>
    <t>Main retournée + illusion (Horiz.)</t>
  </si>
  <si>
    <t>Main retournée + illusion (Vert.)</t>
  </si>
  <si>
    <t>Nationale_2Masculin Benjamin</t>
  </si>
  <si>
    <t>Flip/laché av. sous bras G Ratt av Md à D + lancé/laché direct</t>
  </si>
  <si>
    <t>1/2 T + Glissade en grand écart latéral</t>
  </si>
  <si>
    <t>Main retournée avec rotation inversée (Vert.)</t>
  </si>
  <si>
    <t>Nationale_2Masculin Minime</t>
  </si>
  <si>
    <t>1/2 tour</t>
  </si>
  <si>
    <t>Main retournée avec rotation inversée (Horiz.)</t>
  </si>
  <si>
    <t>Nationale_2Masculin Cadet</t>
  </si>
  <si>
    <t>1/2 tour + 1/2 tour descente au sol sur coup pied sans repère visuel</t>
  </si>
  <si>
    <t>Ilusion non Verticale Main au sol, arrivée au sol</t>
  </si>
  <si>
    <t>Nationale_2Masculin Junior</t>
  </si>
  <si>
    <t>Horiz. Main gauche en grand écart</t>
  </si>
  <si>
    <t>1T sur les genoux</t>
  </si>
  <si>
    <t>Dans 1/2  ciseaux  plus battement (Horiz.)</t>
  </si>
  <si>
    <t>Nuque MG (Horiz.)</t>
  </si>
  <si>
    <t>Sur la main à l'horizontale avec éjection (Vert.)</t>
  </si>
  <si>
    <t>Nationale_2Masculin Senior</t>
  </si>
  <si>
    <t>Flip aveugle même main + lâché direct</t>
  </si>
  <si>
    <t>Intérieur MG ou MD</t>
  </si>
  <si>
    <t>Cou (Horiz.)</t>
  </si>
  <si>
    <t>Dans 1/2  ciseaux  plus battement (Vert.)</t>
  </si>
  <si>
    <t>Ratt Horizontal MD ou MG retournée  (Vert.)</t>
  </si>
  <si>
    <t>Nationale_1Benjamine</t>
  </si>
  <si>
    <t>4</t>
  </si>
  <si>
    <t>Flip bras tendu + lâché ou lancé</t>
  </si>
  <si>
    <t>Cou (Vert.)</t>
  </si>
  <si>
    <t>Dans illusion endroit (Horiz.)</t>
  </si>
  <si>
    <t>Ratt Horizontal MD ou MG retournée  (Horiz.)</t>
  </si>
  <si>
    <t>Nationale_1Minime</t>
  </si>
  <si>
    <t>Lâché sous battement</t>
  </si>
  <si>
    <t>Dans illusion endroit (Vert.)</t>
  </si>
  <si>
    <t>Sous jambe D avec MG (Horiz.)</t>
  </si>
  <si>
    <t>Nationale_1Cadette</t>
  </si>
  <si>
    <t>5</t>
  </si>
  <si>
    <t>Dans illusion MG (Horiz.)</t>
  </si>
  <si>
    <t>Sous jambe G avec MD (Horiz.)</t>
  </si>
  <si>
    <t>Nationale_1Junior</t>
  </si>
  <si>
    <t>Flip intérieur Horiz MD 1T Rattr MG retournée + lancé direct</t>
  </si>
  <si>
    <t>Roulé cou + 1/2 intérieur bras</t>
  </si>
  <si>
    <t>arabesque</t>
  </si>
  <si>
    <t>PD</t>
  </si>
  <si>
    <t>Dans illusion MG (Vert.)</t>
  </si>
  <si>
    <t>Nationale_1Senior</t>
  </si>
  <si>
    <t>5 ou 6</t>
  </si>
  <si>
    <t>Flip SD + lâché</t>
  </si>
  <si>
    <t>arabesque en sautant</t>
  </si>
  <si>
    <t>Dans l'illusion non verticale arrivée au sol (Horiz.)</t>
  </si>
  <si>
    <t>Nationale_1Masculin Benjamin</t>
  </si>
  <si>
    <t>Roulé épaule SD + lâché</t>
  </si>
  <si>
    <t>Arabesque en tournant</t>
  </si>
  <si>
    <t>Dans l'illusion non verticale arrivée au sol (Vert.)</t>
  </si>
  <si>
    <t>Nationale_1Masculin Minime</t>
  </si>
  <si>
    <t xml:space="preserve">Holly rattr aveugle main gauche + lancé direct </t>
  </si>
  <si>
    <t>Arabesque en tournant en sautant</t>
  </si>
  <si>
    <t>Rondade</t>
  </si>
  <si>
    <t>Dans le "Y" maintenu (Vert.)</t>
  </si>
  <si>
    <t>Sur la main à l'horizontale avec éjection (Horiz.)</t>
  </si>
  <si>
    <t>Nationale_1Masculin Cadet</t>
  </si>
  <si>
    <t>Horiz frappé jambe</t>
  </si>
  <si>
    <t>Seishi + lâché direct MD ou MG</t>
  </si>
  <si>
    <t>attitude</t>
  </si>
  <si>
    <t>Nationale_1Masculin Junior</t>
  </si>
  <si>
    <t>Horiz. Engagement laché HZ sous rond de jambe + lancé HZ</t>
  </si>
  <si>
    <t>Sous rond de jambe (D ou G) MD</t>
  </si>
  <si>
    <t>attitude en sautant</t>
  </si>
  <si>
    <t>Nationale_1Masculin Senior</t>
  </si>
  <si>
    <t xml:space="preserve">Horiz. Flip aveugle même main + lancé direct </t>
  </si>
  <si>
    <t>Attitude en tournant</t>
  </si>
  <si>
    <t>Roue arrivée au sol (passage par la verticale)</t>
  </si>
  <si>
    <t>Dans illusion main retournée (Horiz.)</t>
  </si>
  <si>
    <t>Dans le dos MD ou MG sans repère visuel (passer sous le bâton)  (Vert.)</t>
  </si>
  <si>
    <t>Nationale_1_EliteJunior Elite</t>
  </si>
  <si>
    <t>Présence de 2 lancés libres</t>
  </si>
  <si>
    <t>Présence d'un lancé "prise de risque"</t>
  </si>
  <si>
    <t>Horiz. Lâché rappel arrière (avec rotation) + SD +  lancé direct</t>
  </si>
  <si>
    <t>Tashibana+ejection G+ lancé direct MD</t>
  </si>
  <si>
    <t>USA de face + lâché direct</t>
  </si>
  <si>
    <t>Attitude en tournant en sautant</t>
  </si>
  <si>
    <t>Dans illusion main retournée (Vert.)</t>
  </si>
  <si>
    <t>Dans le grand écart facial en descendant MD retournée (entre les jambes) (Vert.)</t>
  </si>
  <si>
    <t>Nationale_1_EliteSenior Elite</t>
  </si>
  <si>
    <t>Présence de 1 lancé libre (si 5L) ou 2 lancés libres (si 6L)</t>
  </si>
  <si>
    <t>Présence de 2 lancés "prise de risque"</t>
  </si>
  <si>
    <t>Horiz. Lâché rappel arrière (sans rotation) + lancé direct</t>
  </si>
  <si>
    <t>Axel 1 tour arrivée au sol directe sans appui J.TRAVERS</t>
  </si>
  <si>
    <t>Dans roue ou dans roue au sol (Vert.)</t>
  </si>
  <si>
    <t>Nationale_1_EliteMasculin Junior Elite</t>
  </si>
  <si>
    <t>Horiz. Lâché sous bras SD + lancé hor direct</t>
  </si>
  <si>
    <t>Axel 2 tours  en l'air appel sur 1 pied, atterissage sur l'autre</t>
  </si>
  <si>
    <t>Roue passage équilibre + finir la roue</t>
  </si>
  <si>
    <t>Dans saut cosaque jambes pliées MD ou MG (Horiz.)</t>
  </si>
  <si>
    <t>Nationale_1_EliteMasculin Senior Elite</t>
  </si>
  <si>
    <t>Horiz. Lâché sur le dos de la MD engagé MG ds le dos</t>
  </si>
  <si>
    <t>Axel 2 tours en l'air  arrivée au sol directe sans appui</t>
  </si>
  <si>
    <t>Dans jeté facial (Horiz.)</t>
  </si>
  <si>
    <t>Dans saut cosaque jambes pliées MD ou MG (Vert.)</t>
  </si>
  <si>
    <t>Axel appel sur 1 pied</t>
  </si>
  <si>
    <t>Dans jeté facial (Vert.)</t>
  </si>
  <si>
    <t>Dans saut cosaque jambes pliées MR (Vert.)</t>
  </si>
  <si>
    <t>Cabriole</t>
  </si>
  <si>
    <t>Roue sur les coudes, arrivée debout ou au sol</t>
  </si>
  <si>
    <t>Cambré</t>
  </si>
  <si>
    <t>Horiz. Roulé bras gauche + bloqué+ H7</t>
  </si>
  <si>
    <t>Ciseaux arrière</t>
  </si>
  <si>
    <t>Dans la roue sur les coudes arrivée au sol (Horiz.)</t>
  </si>
  <si>
    <t>Horiz. Sous battement (jambe pliée ou tendue)</t>
  </si>
  <si>
    <t>Ciseaux avant</t>
  </si>
  <si>
    <t>Souplesse avant</t>
  </si>
  <si>
    <t>Dans la roue sur les coudes arrivée au sol (Vert.)</t>
  </si>
  <si>
    <t>Horiz. Sous jambe (2 pieds au sol)</t>
  </si>
  <si>
    <t>Combinaison: descente au sol plus souplesse arrière départ et fin au sol ("Le Gal")</t>
  </si>
  <si>
    <t>Dans la souplesse MR (Horiz.)</t>
  </si>
  <si>
    <t>Ejection coude (rattrapé MD ensuite) (Horiz.)</t>
  </si>
  <si>
    <t>Intérieur bras + lancé ou lâché direct</t>
  </si>
  <si>
    <t>Costal</t>
  </si>
  <si>
    <t>Dans la souplesse MR (Vert.)</t>
  </si>
  <si>
    <t>Ejection coude (rattrapé MD ensuite) (Vert.)</t>
  </si>
  <si>
    <t>Interieur des 2 bras  frontal  + Coliaux en tournant + laché direct</t>
  </si>
  <si>
    <t>Course talon aux fesses</t>
  </si>
  <si>
    <t>Saut de main</t>
  </si>
  <si>
    <t>Dans le "Y" maintenu (Horiz.)</t>
  </si>
  <si>
    <t>En extension dorsale (cambré) au sol  Sans RV - Catherine (Horiz.)</t>
  </si>
  <si>
    <t>Déboulé  + grand jeté jambe arrière pliée en tournant</t>
  </si>
  <si>
    <t>En extension dorsale (cambré) au sol  Sans RV - Catherine (Vert.)</t>
  </si>
  <si>
    <t>Lâché 3/4 horizontal pendant flip arrière</t>
  </si>
  <si>
    <t>Déboulé + grand  jeté en tournant</t>
  </si>
  <si>
    <t>En extension dorsale en Grand ecart (Horiz.)</t>
  </si>
  <si>
    <t>Déboulé + Grand jeté pied tête en tournant</t>
  </si>
  <si>
    <t>Roue arrivée au sol avec changement de jambes</t>
  </si>
  <si>
    <t>En extension dorsale en Grand ecart (Vert.)</t>
  </si>
  <si>
    <t>Lâché cou</t>
  </si>
  <si>
    <t>Déboulé + Jeté jazz</t>
  </si>
  <si>
    <t>Dans le dos MD ou MG sans repère visuel (passer sous le bâton)  (Horiz.)</t>
  </si>
  <si>
    <t>En extension dorsale en remontant du sol sans RV - Catherine (Horiz.)</t>
  </si>
  <si>
    <t>Lâché dans le dos</t>
  </si>
  <si>
    <t>Déboulé + petit jeté en tournant</t>
  </si>
  <si>
    <t>En extension dorsale en remontant du sol sans RV - Catherine (Vert.)</t>
  </si>
  <si>
    <t>Lâché derrière tête endroit ou envers</t>
  </si>
  <si>
    <t>Déboulé + rond de jambe</t>
  </si>
  <si>
    <t>Dans le grand écart facial en descendant MD retournée (entre les jambes) (Horiz.)</t>
  </si>
  <si>
    <t xml:space="preserve">lâché en remontant d'une souplesse 
(1 seul pied au sol) </t>
  </si>
  <si>
    <t>Déboulé + Saut de biche en tournant avec cambré</t>
  </si>
  <si>
    <t>Roue départ sur les genoux arrivée au sol</t>
  </si>
  <si>
    <t>Lâché épaule + cercle de bras (Canada)</t>
  </si>
  <si>
    <t>Déboulé + saut double RJ en tournant</t>
  </si>
  <si>
    <t>Dans le grand jeté latéral (Horiz.)</t>
  </si>
  <si>
    <t>Lâché libre dos hor + lancé direct MD</t>
  </si>
  <si>
    <t>Descente 1/2 écart sur place</t>
  </si>
  <si>
    <t>Souplesse (sur main ou coudes) arrivée au sol ou debout</t>
  </si>
  <si>
    <t>Dans le grand jeté latéral (Vert.)</t>
  </si>
  <si>
    <t>Descente au sol en arrière sur les épaules</t>
  </si>
  <si>
    <t>Souplesse (sur main ou coudes) arrivée au sol  ou debout</t>
  </si>
  <si>
    <t>Dans roue  sur coude avec sursaut arrivée au sol (Horiz.)</t>
  </si>
  <si>
    <t>Horiz entre les jambes pendant une roulade costale (Horiz.)</t>
  </si>
  <si>
    <t>Descente en grand écart + chgt de jambe+ autre grd écart</t>
  </si>
  <si>
    <t>Souplesse changement de jambe</t>
  </si>
  <si>
    <t>Dans roue  sur coude avec sursaut arrivée au sol (Vert.)</t>
  </si>
  <si>
    <t>Horiz entre les jambes pendant une roulade costale (Vert.)</t>
  </si>
  <si>
    <t>Lâché sous grand jeté facial</t>
  </si>
  <si>
    <t>Descente sur les 2 genoux  Ou remonté  départ à genoux arrivé debout</t>
  </si>
  <si>
    <t>Dans roue + roue au sol avec changement de Jambe (Horiz.)</t>
  </si>
  <si>
    <t>Intérieur bras (Horiz.)</t>
  </si>
  <si>
    <t>Lâché sous Grand jeté latéral</t>
  </si>
  <si>
    <t>Enjambée</t>
  </si>
  <si>
    <t>Dans roue + roue au sol avec changement de Jambe (Vert.)</t>
  </si>
  <si>
    <t>Intérieur bras (Vert.)</t>
  </si>
  <si>
    <t>Roulé bras G + bloqué + lancé horizontal</t>
  </si>
  <si>
    <t>Flip arrière</t>
  </si>
  <si>
    <t>Dans roue ou dans roue au sol (Horiz.)</t>
  </si>
  <si>
    <t>Intérieur bras aller/retour (Vert.)</t>
  </si>
  <si>
    <t>Flip arrière arrivée au sol</t>
  </si>
  <si>
    <t>Souplesse arrière</t>
  </si>
  <si>
    <t>Lay out (Vert.)</t>
  </si>
  <si>
    <t>Glissade arrière</t>
  </si>
  <si>
    <t>Dans roue ou dans roue au sol + lâché (pendant la roue) (Horiz.)</t>
  </si>
  <si>
    <t>Glissade au sol sur les genoux</t>
  </si>
  <si>
    <t>Souplesse avant sur les coudes arrivé en grand écart latéral</t>
  </si>
  <si>
    <t>Dans roue ou dans roue au sol + lâché (pendant la roue) (Vert.)</t>
  </si>
  <si>
    <t>Roulé frontal interieur des 2 bras + éjection</t>
  </si>
  <si>
    <t>Glissade en déplacement</t>
  </si>
  <si>
    <t>Roulé MD sur bras + Coliaux + lâché direct</t>
  </si>
  <si>
    <t>Glissade jambe croisée tendue</t>
  </si>
  <si>
    <t xml:space="preserve">Remonter en souplesse arrière départ au sol  </t>
  </si>
  <si>
    <t xml:space="preserve">Grand battement 1 T 1/2 devt et côté avec maintien  </t>
  </si>
  <si>
    <t>Dans saut cosaque jambes pliées MR (Horiz.)</t>
  </si>
  <si>
    <t xml:space="preserve">grand battement devant ou côté (Y) avec maintien </t>
  </si>
  <si>
    <t>Ralenkova  ("Ben Seghir")</t>
  </si>
  <si>
    <t>grand battement Devant/côté</t>
  </si>
  <si>
    <t>Dans souplesse (Horiz.)</t>
  </si>
  <si>
    <t>Singer Horizontal bras droit ou gauche + éjection directe</t>
  </si>
  <si>
    <t xml:space="preserve">Grand écart facial </t>
  </si>
  <si>
    <t>Souplesse arrière sur les coudes arrivée debout ou au sol</t>
  </si>
  <si>
    <t>Dans souplesse (Vert.)</t>
  </si>
  <si>
    <t>Main retournée MD ou MG sous battement en rotation inversée (Vert.)</t>
  </si>
  <si>
    <t>Sous costal</t>
  </si>
  <si>
    <t>Grand écart latéral</t>
  </si>
  <si>
    <t>Salto Facial</t>
  </si>
  <si>
    <t>Dans souplesse avec changement de jambe arrivée au sol ou debout (Horiz.)</t>
  </si>
  <si>
    <t>MD de dos entre les jambes tendues en seconde (Horiz.)</t>
  </si>
  <si>
    <t>Sous illusion</t>
  </si>
  <si>
    <t>Grand écart pied tête sur les avant bras</t>
  </si>
  <si>
    <t>Souplesse arrière arrivée au sol</t>
  </si>
  <si>
    <t>Dans souplesse avec changement de jambe arrivée au sol ou debout (Vert.)</t>
  </si>
  <si>
    <t>MD de dos entre les jambes tendues en seconde (Vert.)</t>
  </si>
  <si>
    <t>Grand écart sur les avant bras</t>
  </si>
  <si>
    <t>Souplesse arrière sur les coudes avec changement de jambes arrivée debout ou au sol</t>
  </si>
  <si>
    <t>Dans souplesse sur coude (Horiz.)</t>
  </si>
  <si>
    <t>MD ou MG bras tendu pendant un poisson ou une virgule (Vert.)</t>
  </si>
  <si>
    <t>Sous rond de jambe (D ou G) MG</t>
  </si>
  <si>
    <t>Grand jeté</t>
  </si>
  <si>
    <t>Salto Facial arrivée au sol</t>
  </si>
  <si>
    <t>Dans souplesse sur coude (Vert.)</t>
  </si>
  <si>
    <t>MD ou MG dans "i" (penché) (Horiz.)</t>
  </si>
  <si>
    <t>Sous Souplesse / Roue</t>
  </si>
  <si>
    <t>Grand jeté facial</t>
  </si>
  <si>
    <t>De dos  en SD au dessus de l'epaule (Horiz.)</t>
  </si>
  <si>
    <t>MD ou MG dans "i" (penché) (Vert.)</t>
  </si>
  <si>
    <t>Grand jeté latéral avec changement de jambe</t>
  </si>
  <si>
    <t>Virgule (départ debout)</t>
  </si>
  <si>
    <t>MSPD</t>
  </si>
  <si>
    <t>De dos  en SD au dessus de l'epaule (Vert.)</t>
  </si>
  <si>
    <t>MD ou MG dans souplesse au sol (Vert.)</t>
  </si>
  <si>
    <t>Grand jeté latéral avec corps cambré</t>
  </si>
  <si>
    <t>Salto arrière tendu</t>
  </si>
  <si>
    <t>MD ou MG entre les jambes pendant un poisson ou une virgule (Vert.)</t>
  </si>
  <si>
    <t>Sous battement MD ou MG (Vert.)</t>
  </si>
  <si>
    <t>Grand jeté pied tête</t>
  </si>
  <si>
    <t>Saut groupé</t>
  </si>
  <si>
    <t>MD ou MG sous rond de jambe (Horiz.)</t>
  </si>
  <si>
    <t>Nuque MD (Vert.)</t>
  </si>
  <si>
    <t>Grand jeté, jambe arrière pliée</t>
  </si>
  <si>
    <t>MD ou MG sous rond de jambe (Vert.)</t>
  </si>
  <si>
    <t>MD ou MG sous un  Grand ecart (Horiz.)</t>
  </si>
  <si>
    <t>MD ou MG sous un  Grand ecart (Vert.)</t>
  </si>
  <si>
    <t>MR bras tendu pendant fermeture tronc/jambe (Horiz.)</t>
  </si>
  <si>
    <t>Jeté jazz avec jambes pliées</t>
  </si>
  <si>
    <t>MR bras tendu pendant fermeture tronc/jambe (Vert.)</t>
  </si>
  <si>
    <t>Le sissonne sur place</t>
  </si>
  <si>
    <t>MR dans le rond de jambe droite (Horiz.)</t>
  </si>
  <si>
    <t>Marche sur 1/2 pointe</t>
  </si>
  <si>
    <t>MR dans le rond de jambe droite (Vert.)</t>
  </si>
  <si>
    <t>Onde complète en descendant</t>
  </si>
  <si>
    <t>Nuque MD (Horiz.)</t>
  </si>
  <si>
    <t>Sous battement MD ou MG (Horiz.)</t>
  </si>
  <si>
    <t>Onde complète en descendant en cambré</t>
  </si>
  <si>
    <t>Onde complète sur pointes ( Dubois)</t>
  </si>
  <si>
    <t>Onde complète sur pointes ( Dubois) avec cambré</t>
  </si>
  <si>
    <t>Pas chassés</t>
  </si>
  <si>
    <t>Entre les jambes pendant une souplesse arriere ou roulé sur poitrine (Horiz.)</t>
  </si>
  <si>
    <t>Passage par-dessus tête, ratt. Entre jambes tendues dans le dos MD ou MG (Vert.)</t>
  </si>
  <si>
    <t>Pas de bourrée</t>
  </si>
  <si>
    <t>Entre les jambes pendant une souplesse arriere ou roulé sur poitrine (Vert.)</t>
  </si>
  <si>
    <t>Ratt derriere les genoux de profil jambes pliées pieds au sol (Horiz.)</t>
  </si>
  <si>
    <t>Passage au sol</t>
  </si>
  <si>
    <t>Saut de chat</t>
  </si>
  <si>
    <t>Frappé Fesse pendant une Illusion + Rattrapge MD (Horiz.)</t>
  </si>
  <si>
    <t>Ratt derriere les genoux de profil jambes pliées pieds au sol (Vert.)</t>
  </si>
  <si>
    <t>Frappé Fesse pendant une Illusion + Rattrapge MD (Vert.)</t>
  </si>
  <si>
    <t>Petit jeté</t>
  </si>
  <si>
    <t>Sous battement Main retournée (Horiz.)</t>
  </si>
  <si>
    <t>Pied tête</t>
  </si>
  <si>
    <t>Sous battement Main retournée (Vert.)</t>
  </si>
  <si>
    <t>Pied tête avec maintien</t>
  </si>
  <si>
    <t>Pivot avec jambe à l'horiz.</t>
  </si>
  <si>
    <t>Pivot avec jambe à l'horiz. En sautant</t>
  </si>
  <si>
    <t>Interieur des  2 bras + roulé sur corps pendant une illusion + éjection + ratt MD (Horiz.)</t>
  </si>
  <si>
    <t>Pivot avec jambe en dessous de l'hor.</t>
  </si>
  <si>
    <t>Interieur des  2 bras + roulé sur corps pendant une illusion + éjection + ratt MD (Vert.)</t>
  </si>
  <si>
    <t>Pivot avec jambe en dessous de l'hor. En sautant</t>
  </si>
  <si>
    <t>Lay out (Horiz.)</t>
  </si>
  <si>
    <t>Pivot en Grand battement avec maintien</t>
  </si>
  <si>
    <t>pose "piqué"</t>
  </si>
  <si>
    <t>Sous jambe Main retournée (Horiz.)</t>
  </si>
  <si>
    <t>Pose 4ème relevé "lancé simple" - sur place</t>
  </si>
  <si>
    <t>Sous jambe Main retournée (Vert.)</t>
  </si>
  <si>
    <t>Pose 4ème relevé "lancé simple" - pivot</t>
  </si>
  <si>
    <t>Sous jambe main retournée D ou G en rotation inversée (Vert.)</t>
  </si>
  <si>
    <t>Pose jambe devant ou côté ou derrière en dessous de l'horizontale</t>
  </si>
  <si>
    <t>Relevé cambré</t>
  </si>
  <si>
    <t>Remontée du sol sur une main</t>
  </si>
  <si>
    <t>Main retournée MD ou MG sous battement en rotation inversée (Horiz.)</t>
  </si>
  <si>
    <t>Rond de jambe</t>
  </si>
  <si>
    <t>Saut de face jambes pliées en angle droit</t>
  </si>
  <si>
    <t>MD ou MG bras tendu pendant un poisson ou une virgule (Horiz.)</t>
  </si>
  <si>
    <t>MD ou MG dans souplesse au sol (Horiz.)</t>
  </si>
  <si>
    <t>Roulade au sol sur soi même</t>
  </si>
  <si>
    <t>MD ou MG entre les jambes pendant un poisson ou une virgule (Horiz.)</t>
  </si>
  <si>
    <t>Roulade avant / arrière et dérivés</t>
  </si>
  <si>
    <t>Roulade avant sur une épaule départ au sol ("crevette")</t>
  </si>
  <si>
    <t>Roulade costale</t>
  </si>
  <si>
    <t>Roulade poisson départ au sol</t>
  </si>
  <si>
    <t>Roulade poisson départ debout</t>
  </si>
  <si>
    <t>Roulade sol éventail</t>
  </si>
  <si>
    <t>MG dans salto  arrivée sol (passage obligatoire par la verticale) (Horiz.)</t>
  </si>
  <si>
    <t>MG dans salto  arrivée sol (passage obligatoire par la verticale) (Vert.)</t>
  </si>
  <si>
    <t>MG nuque de face (Jason Travers) (Horiz.)</t>
  </si>
  <si>
    <t>MG nuque de face (Jason Travers) (Vert.)</t>
  </si>
  <si>
    <t>Saut carpé</t>
  </si>
  <si>
    <t xml:space="preserve">Saut cosaque </t>
  </si>
  <si>
    <t>Saut de biche</t>
  </si>
  <si>
    <t>MR dans "i" (penché) (Horiz.)</t>
  </si>
  <si>
    <t>Saut de biche avec cambré</t>
  </si>
  <si>
    <t>MR dans "i" (penché) (Vert.)</t>
  </si>
  <si>
    <t>Saut Pied tête</t>
  </si>
  <si>
    <t>Sissone en tournant changement de jambe</t>
  </si>
  <si>
    <t>Sissonne en déplacement</t>
  </si>
  <si>
    <t>Passage par-dessus tête, ratt. Entre jambes tendues dans le dos MD ou MG (Horiz.)</t>
  </si>
  <si>
    <t>SD (Horiz.)</t>
  </si>
  <si>
    <t>SD (Vert.)</t>
  </si>
  <si>
    <t xml:space="preserve">Tour avec mobilisation du buste </t>
  </si>
  <si>
    <t>Tour déboulé sauté</t>
  </si>
  <si>
    <t>Tour piqué</t>
  </si>
  <si>
    <t>Tour piqué en sautant</t>
  </si>
  <si>
    <t>Tour piqué sans repère visuel</t>
  </si>
  <si>
    <t>Tour plané avec repére visuel</t>
  </si>
  <si>
    <t>DSP</t>
  </si>
  <si>
    <t>Tour plané sans repère visuel</t>
  </si>
  <si>
    <t>Tour sur jambe pliée sans repère visuel</t>
  </si>
  <si>
    <t>Sous jambe main retournée D ou G en rotation inversée (Horiz.)</t>
  </si>
  <si>
    <t>Toute pause avec utilisation de bras et repère visuel</t>
  </si>
  <si>
    <t>Toute pose avec utilisation des membres inférieurs avec repère visuel</t>
  </si>
  <si>
    <t>Toute pose de valeur 1 point sans repère visuel</t>
  </si>
  <si>
    <t>Vertical MG dans souplesse changement de jambe (Vert.)</t>
  </si>
  <si>
    <t>Vertical MG dans souplesse changement de jambe (Horiz.)</t>
  </si>
  <si>
    <t>Intérieur bras aller/retour (Horiz.)</t>
  </si>
  <si>
    <t xml:space="preserve">Debuter debout, flexion dorsale du buste sur les avant bras, jambes tendues en écart </t>
  </si>
  <si>
    <t>Même mouvement mais pied à la tête</t>
  </si>
  <si>
    <t>P</t>
  </si>
  <si>
    <t>Jambe D ou G devant ou côté ou derrière - pivot avec jambe au dessous de l'horizontal</t>
  </si>
  <si>
    <t>Jambe devant ou côté ou derrière en sautant - pivot avec jambe au dessous de l'horizontal</t>
  </si>
  <si>
    <t>Jambe devant ou côté - Pivot avec jambe à l'horiz.</t>
  </si>
  <si>
    <t>Jambe devant ou côté en sautant - Pivot avec jambe à l'horiz. En sautant</t>
  </si>
  <si>
    <t>Cumul engagement</t>
  </si>
  <si>
    <t>Cambré puis Rattr. en extension dorsale, soit MD, soit MG, soit à 2 mains soit plus souplesse arrière) (Horiz.)</t>
  </si>
  <si>
    <t>Cambré puis Rattr. en extension dorsale, soit MD, soit MG, soit à 2 mains soit plus souplesse arrière) (Vert.)</t>
  </si>
  <si>
    <t>Transformation à l'horizontale MD ou MG</t>
  </si>
  <si>
    <t>Dans roue ou roue au sol  MD ou MG arrivée de face ou de dos (Horiz.)</t>
  </si>
  <si>
    <t>Dans roue ou roue au sol  MD ou MG arrivée de face ou de dos (Vert.)</t>
  </si>
  <si>
    <t>Dans costal ou costal au sol (Horiz.)</t>
  </si>
  <si>
    <t>Dans costal ou costal au sol (Vert.)</t>
  </si>
  <si>
    <t>Roue sur la tête arrivée au sol (passage par la verticale)</t>
  </si>
  <si>
    <t>Roue sur le buste arrivée au sol (passage par la verticale)</t>
  </si>
  <si>
    <t>Laché Horizontal sous jambe plié + ejection coude à L'horizontal</t>
  </si>
  <si>
    <t>Amortie de face sur  1 bras + ejection  +1 t ratt Interieur bras  (Horiz.)</t>
  </si>
  <si>
    <t>Interieur bras + ejection (Horiz.)</t>
  </si>
  <si>
    <t>Dans un equilibre  avec changement de jambe  + roulade avant (Horiz.)</t>
  </si>
  <si>
    <t>Rattapage taille (Horiz.)</t>
  </si>
  <si>
    <t>Amortie de face sur  1 bras + ejection  +1 t ratt Interieur bras  (Vert.)</t>
  </si>
  <si>
    <t>Interieur bras + ejection (Vert.)</t>
  </si>
  <si>
    <t>Dans un equilibre  avec changement de jambe  + roulade avant (Vert.)</t>
  </si>
  <si>
    <t>Rattapage taille (Vert.)</t>
  </si>
  <si>
    <t>VERTICAL (présence d'au moins 1 lancé flippé vertical)</t>
  </si>
  <si>
    <t>TOTAL A</t>
  </si>
  <si>
    <t>TOTAL B</t>
  </si>
  <si>
    <t>TOTAL A + TOTAL B</t>
  </si>
  <si>
    <r>
      <rPr>
        <b/>
        <sz val="16"/>
        <rFont val="Arial"/>
        <family val="2"/>
      </rPr>
      <t xml:space="preserve">NOTE GLOBALE </t>
    </r>
    <r>
      <rPr>
        <b/>
        <sz val="12"/>
        <rFont val="Arial"/>
        <family val="2"/>
      </rPr>
      <t xml:space="preserve">
</t>
    </r>
    <r>
      <rPr>
        <sz val="10"/>
        <rFont val="Arial"/>
        <family val="2"/>
      </rPr>
      <t>(Total valeur des lancés / (Total A + Total B))</t>
    </r>
  </si>
  <si>
    <t>Test respect du plafond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</si>
</sst>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;;"/>
    <numFmt numFmtId="165" formatCode="0.00;\-0.00;\-"/>
    <numFmt numFmtId="166" formatCode="0;\-0;\-"/>
  </numFmts>
  <fonts count="2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24"/>
      <name val="Arial"/>
      <family val="2"/>
    </font>
    <font>
      <b/>
      <sz val="2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26"/>
      <name val="Arial"/>
      <family val="2"/>
    </font>
    <font>
      <b/>
      <sz val="10"/>
      <name val="Arial"/>
      <family val="2"/>
    </font>
    <font>
      <sz val="2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8"/>
      <color theme="1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8"/>
      <color rgb="FFFF0000"/>
      <name val="Arial"/>
      <family val="2"/>
    </font>
    <font>
      <b/>
      <sz val="8"/>
      <name val="Arial"/>
      <family val="2"/>
    </font>
    <font>
      <b/>
      <sz val="10"/>
      <color rgb="FFFF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36">
    <xf numFmtId="0" fontId="0" fillId="0" borderId="0" xfId="0"/>
    <xf numFmtId="0" fontId="2" fillId="0" borderId="0" xfId="1" applyFont="1" applyProtection="1"/>
    <xf numFmtId="0" fontId="3" fillId="0" borderId="0" xfId="1" applyFont="1" applyProtection="1"/>
    <xf numFmtId="0" fontId="4" fillId="0" borderId="0" xfId="1" applyFont="1" applyAlignment="1" applyProtection="1">
      <alignment horizontal="center"/>
    </xf>
    <xf numFmtId="0" fontId="5" fillId="0" borderId="0" xfId="1" applyFont="1" applyAlignment="1" applyProtection="1"/>
    <xf numFmtId="0" fontId="6" fillId="0" borderId="0" xfId="1" applyFont="1" applyAlignment="1" applyProtection="1"/>
    <xf numFmtId="0" fontId="8" fillId="0" borderId="0" xfId="1" applyFont="1" applyAlignment="1" applyProtection="1"/>
    <xf numFmtId="0" fontId="10" fillId="0" borderId="0" xfId="1" applyFont="1" applyProtection="1"/>
    <xf numFmtId="0" fontId="4" fillId="0" borderId="0" xfId="1" applyFont="1" applyAlignment="1" applyProtection="1">
      <alignment horizontal="center" vertical="center"/>
    </xf>
    <xf numFmtId="0" fontId="11" fillId="0" borderId="2" xfId="1" applyFont="1" applyFill="1" applyBorder="1" applyAlignment="1" applyProtection="1"/>
    <xf numFmtId="0" fontId="11" fillId="0" borderId="0" xfId="1" applyFont="1" applyFill="1" applyBorder="1" applyAlignment="1" applyProtection="1"/>
    <xf numFmtId="0" fontId="11" fillId="2" borderId="13" xfId="1" applyFont="1" applyFill="1" applyBorder="1" applyAlignment="1" applyProtection="1">
      <alignment horizontal="center"/>
    </xf>
    <xf numFmtId="0" fontId="11" fillId="2" borderId="13" xfId="1" applyFont="1" applyFill="1" applyBorder="1" applyAlignment="1" applyProtection="1">
      <alignment horizontal="center" textRotation="90" wrapText="1"/>
    </xf>
    <xf numFmtId="0" fontId="2" fillId="0" borderId="17" xfId="1" applyFont="1" applyBorder="1" applyAlignment="1" applyProtection="1">
      <alignment horizontal="center" vertical="center" textRotation="90" wrapText="1"/>
    </xf>
    <xf numFmtId="0" fontId="2" fillId="0" borderId="19" xfId="1" applyFont="1" applyBorder="1" applyAlignment="1" applyProtection="1">
      <alignment horizontal="center" vertical="center" textRotation="90" wrapText="1"/>
    </xf>
    <xf numFmtId="0" fontId="2" fillId="0" borderId="18" xfId="1" applyFont="1" applyBorder="1" applyAlignment="1" applyProtection="1">
      <alignment horizontal="center" vertical="center" textRotation="90" wrapText="1"/>
    </xf>
    <xf numFmtId="0" fontId="12" fillId="0" borderId="0" xfId="1" applyFont="1" applyBorder="1" applyAlignment="1" applyProtection="1"/>
    <xf numFmtId="49" fontId="11" fillId="0" borderId="23" xfId="1" applyNumberFormat="1" applyFont="1" applyBorder="1" applyAlignment="1" applyProtection="1">
      <alignment horizontal="center" vertical="center" wrapText="1"/>
    </xf>
    <xf numFmtId="49" fontId="11" fillId="0" borderId="27" xfId="1" applyNumberFormat="1" applyFont="1" applyBorder="1" applyAlignment="1" applyProtection="1">
      <alignment horizontal="center" vertical="center" wrapText="1"/>
    </xf>
    <xf numFmtId="49" fontId="11" fillId="0" borderId="24" xfId="1" applyNumberFormat="1" applyFont="1" applyBorder="1" applyAlignment="1" applyProtection="1">
      <alignment horizontal="center" vertical="center" wrapText="1"/>
    </xf>
    <xf numFmtId="0" fontId="8" fillId="0" borderId="28" xfId="1" applyFont="1" applyBorder="1" applyAlignment="1" applyProtection="1">
      <alignment horizontal="center" vertical="center" wrapText="1"/>
    </xf>
    <xf numFmtId="9" fontId="13" fillId="0" borderId="29" xfId="1" applyNumberFormat="1" applyFont="1" applyBorder="1" applyAlignment="1" applyProtection="1">
      <alignment horizontal="center" vertical="center" wrapText="1"/>
    </xf>
    <xf numFmtId="49" fontId="11" fillId="0" borderId="27" xfId="1" applyNumberFormat="1" applyFont="1" applyFill="1" applyBorder="1" applyAlignment="1" applyProtection="1">
      <alignment horizontal="center" vertical="center" wrapText="1"/>
    </xf>
    <xf numFmtId="0" fontId="11" fillId="0" borderId="30" xfId="1" quotePrefix="1" applyFont="1" applyBorder="1" applyAlignment="1" applyProtection="1">
      <alignment horizontal="center" vertical="center" wrapText="1"/>
    </xf>
    <xf numFmtId="0" fontId="2" fillId="0" borderId="31" xfId="1" applyFont="1" applyBorder="1" applyAlignment="1" applyProtection="1">
      <alignment horizontal="center" vertical="center" wrapText="1"/>
    </xf>
    <xf numFmtId="0" fontId="11" fillId="0" borderId="7" xfId="1" applyFont="1" applyBorder="1" applyAlignment="1" applyProtection="1">
      <alignment horizontal="center" vertical="center" wrapText="1"/>
      <protection locked="0"/>
    </xf>
    <xf numFmtId="0" fontId="11" fillId="0" borderId="6" xfId="1" applyFont="1" applyBorder="1" applyAlignment="1" applyProtection="1">
      <alignment horizontal="center" vertical="center" wrapText="1"/>
      <protection locked="0"/>
    </xf>
    <xf numFmtId="0" fontId="11" fillId="0" borderId="10" xfId="1" applyFont="1" applyBorder="1" applyAlignment="1" applyProtection="1">
      <alignment horizontal="center" vertical="center" wrapText="1"/>
      <protection locked="0"/>
    </xf>
    <xf numFmtId="0" fontId="11" fillId="0" borderId="33" xfId="1" applyFont="1" applyBorder="1" applyAlignment="1" applyProtection="1">
      <alignment horizontal="center" vertical="center" wrapText="1"/>
      <protection locked="0"/>
    </xf>
    <xf numFmtId="0" fontId="11" fillId="3" borderId="13" xfId="1" applyFont="1" applyFill="1" applyBorder="1" applyAlignment="1" applyProtection="1">
      <alignment horizontal="center"/>
    </xf>
    <xf numFmtId="0" fontId="15" fillId="3" borderId="13" xfId="1" applyFont="1" applyFill="1" applyBorder="1" applyAlignment="1" applyProtection="1">
      <alignment horizontal="center"/>
    </xf>
    <xf numFmtId="0" fontId="15" fillId="3" borderId="13" xfId="1" applyFont="1" applyFill="1" applyBorder="1" applyAlignment="1" applyProtection="1">
      <alignment horizontal="center" wrapText="1"/>
    </xf>
    <xf numFmtId="0" fontId="2" fillId="0" borderId="36" xfId="1" applyFont="1" applyBorder="1" applyAlignment="1" applyProtection="1">
      <alignment horizontal="center" vertical="center" wrapText="1"/>
    </xf>
    <xf numFmtId="164" fontId="11" fillId="0" borderId="37" xfId="1" applyNumberFormat="1" applyFont="1" applyBorder="1" applyAlignment="1" applyProtection="1">
      <alignment horizontal="center" vertical="center" wrapText="1"/>
    </xf>
    <xf numFmtId="164" fontId="11" fillId="0" borderId="36" xfId="1" applyNumberFormat="1" applyFont="1" applyBorder="1" applyAlignment="1" applyProtection="1">
      <alignment horizontal="center" vertical="center" wrapText="1"/>
    </xf>
    <xf numFmtId="164" fontId="11" fillId="0" borderId="23" xfId="1" applyNumberFormat="1" applyFont="1" applyBorder="1" applyAlignment="1" applyProtection="1">
      <alignment horizontal="center" vertical="center" wrapText="1"/>
    </xf>
    <xf numFmtId="164" fontId="11" fillId="0" borderId="27" xfId="1" applyNumberFormat="1" applyFont="1" applyBorder="1" applyAlignment="1" applyProtection="1">
      <alignment horizontal="center" vertical="center" wrapText="1"/>
    </xf>
    <xf numFmtId="164" fontId="11" fillId="0" borderId="24" xfId="1" applyNumberFormat="1" applyFont="1" applyBorder="1" applyAlignment="1" applyProtection="1">
      <alignment horizontal="center" vertical="center" wrapText="1"/>
    </xf>
    <xf numFmtId="164" fontId="11" fillId="0" borderId="41" xfId="1" applyNumberFormat="1" applyFont="1" applyBorder="1" applyAlignment="1" applyProtection="1">
      <alignment horizontal="center" vertical="center" wrapText="1"/>
    </xf>
    <xf numFmtId="0" fontId="2" fillId="4" borderId="7" xfId="1" applyFont="1" applyFill="1" applyBorder="1" applyAlignment="1" applyProtection="1">
      <alignment horizontal="center" vertical="center" wrapText="1"/>
    </xf>
    <xf numFmtId="0" fontId="11" fillId="4" borderId="33" xfId="1" applyFont="1" applyFill="1" applyBorder="1" applyAlignment="1" applyProtection="1">
      <alignment vertical="center" wrapText="1"/>
    </xf>
    <xf numFmtId="0" fontId="2" fillId="4" borderId="15" xfId="1" applyFont="1" applyFill="1" applyBorder="1" applyAlignment="1" applyProtection="1">
      <alignment horizontal="center" vertical="center" wrapText="1"/>
    </xf>
    <xf numFmtId="0" fontId="2" fillId="4" borderId="24" xfId="1" applyFont="1" applyFill="1" applyBorder="1" applyAlignment="1" applyProtection="1">
      <alignment horizontal="center" vertical="center" wrapText="1"/>
    </xf>
    <xf numFmtId="0" fontId="11" fillId="4" borderId="23" xfId="1" applyFont="1" applyFill="1" applyBorder="1" applyAlignment="1" applyProtection="1">
      <alignment vertical="center" wrapText="1"/>
    </xf>
    <xf numFmtId="0" fontId="11" fillId="4" borderId="24" xfId="1" applyFont="1" applyFill="1" applyBorder="1" applyAlignment="1" applyProtection="1">
      <alignment vertical="center" wrapText="1"/>
    </xf>
    <xf numFmtId="0" fontId="11" fillId="4" borderId="27" xfId="1" applyFont="1" applyFill="1" applyBorder="1" applyAlignment="1" applyProtection="1">
      <alignment vertical="center" wrapText="1"/>
    </xf>
    <xf numFmtId="0" fontId="11" fillId="4" borderId="29" xfId="1" applyFont="1" applyFill="1" applyBorder="1" applyAlignment="1" applyProtection="1">
      <alignment vertical="center" wrapText="1"/>
    </xf>
    <xf numFmtId="0" fontId="2" fillId="4" borderId="39" xfId="1" applyFont="1" applyFill="1" applyBorder="1" applyAlignment="1" applyProtection="1">
      <alignment horizontal="center" vertical="center" wrapText="1"/>
    </xf>
    <xf numFmtId="165" fontId="16" fillId="0" borderId="42" xfId="1" applyNumberFormat="1" applyFont="1" applyBorder="1" applyAlignment="1" applyProtection="1">
      <alignment horizontal="center" vertical="center" wrapText="1"/>
    </xf>
    <xf numFmtId="0" fontId="16" fillId="0" borderId="0" xfId="1" applyFont="1" applyBorder="1" applyAlignment="1" applyProtection="1">
      <alignment vertical="center" wrapText="1"/>
    </xf>
    <xf numFmtId="0" fontId="2" fillId="0" borderId="32" xfId="1" applyFont="1" applyBorder="1" applyAlignment="1" applyProtection="1">
      <alignment vertical="center" wrapText="1"/>
    </xf>
    <xf numFmtId="166" fontId="16" fillId="0" borderId="45" xfId="1" applyNumberFormat="1" applyFont="1" applyBorder="1" applyAlignment="1" applyProtection="1">
      <alignment horizontal="center" vertical="center" wrapText="1"/>
    </xf>
    <xf numFmtId="0" fontId="2" fillId="0" borderId="0" xfId="1" applyFont="1" applyBorder="1" applyProtection="1"/>
    <xf numFmtId="165" fontId="13" fillId="0" borderId="47" xfId="1" applyNumberFormat="1" applyFont="1" applyFill="1" applyBorder="1" applyAlignment="1" applyProtection="1">
      <alignment horizontal="center" vertical="center" wrapText="1"/>
    </xf>
    <xf numFmtId="0" fontId="13" fillId="0" borderId="0" xfId="1" applyFont="1" applyBorder="1" applyAlignment="1" applyProtection="1">
      <alignment vertical="center" wrapText="1"/>
    </xf>
    <xf numFmtId="0" fontId="16" fillId="0" borderId="0" xfId="1" applyFont="1" applyFill="1" applyBorder="1" applyAlignment="1" applyProtection="1">
      <alignment vertical="center" wrapText="1"/>
    </xf>
    <xf numFmtId="0" fontId="2" fillId="0" borderId="0" xfId="1" applyFont="1" applyAlignment="1" applyProtection="1">
      <alignment horizontal="left" vertical="top"/>
    </xf>
    <xf numFmtId="0" fontId="2" fillId="0" borderId="0" xfId="1" applyFont="1" applyAlignment="1" applyProtection="1">
      <alignment horizontal="left"/>
    </xf>
    <xf numFmtId="0" fontId="2" fillId="0" borderId="19" xfId="1" applyFont="1" applyBorder="1" applyAlignment="1" applyProtection="1">
      <alignment horizontal="center" vertical="center"/>
    </xf>
    <xf numFmtId="0" fontId="13" fillId="0" borderId="0" xfId="1" applyFont="1" applyFill="1" applyBorder="1" applyAlignment="1" applyProtection="1">
      <alignment vertical="center" wrapText="1"/>
    </xf>
    <xf numFmtId="0" fontId="2" fillId="0" borderId="0" xfId="1" applyFont="1" applyAlignment="1" applyProtection="1">
      <alignment horizontal="center" vertical="center"/>
    </xf>
    <xf numFmtId="0" fontId="2" fillId="0" borderId="0" xfId="1" applyFont="1" applyBorder="1" applyAlignment="1" applyProtection="1">
      <alignment horizontal="center" vertical="center"/>
    </xf>
    <xf numFmtId="0" fontId="2" fillId="0" borderId="0" xfId="1" applyFont="1" applyAlignment="1" applyProtection="1">
      <alignment horizontal="center"/>
    </xf>
    <xf numFmtId="0" fontId="2" fillId="7" borderId="0" xfId="1" applyFont="1" applyFill="1" applyAlignment="1">
      <alignment vertical="top"/>
    </xf>
    <xf numFmtId="0" fontId="1" fillId="7" borderId="0" xfId="1" applyFill="1" applyAlignment="1">
      <alignment vertical="top"/>
    </xf>
    <xf numFmtId="0" fontId="1" fillId="8" borderId="0" xfId="1" applyFill="1" applyAlignment="1">
      <alignment vertical="top"/>
    </xf>
    <xf numFmtId="0" fontId="2" fillId="9" borderId="0" xfId="1" applyFont="1" applyFill="1" applyAlignment="1">
      <alignment vertical="top"/>
    </xf>
    <xf numFmtId="0" fontId="1" fillId="0" borderId="0" xfId="1" applyAlignment="1">
      <alignment vertical="top"/>
    </xf>
    <xf numFmtId="0" fontId="2" fillId="0" borderId="0" xfId="1" applyFont="1"/>
    <xf numFmtId="0" fontId="2" fillId="0" borderId="0" xfId="1" applyFont="1" applyFill="1" applyAlignment="1">
      <alignment vertical="top"/>
    </xf>
    <xf numFmtId="0" fontId="1" fillId="8" borderId="0" xfId="1" applyFill="1"/>
    <xf numFmtId="0" fontId="2" fillId="0" borderId="0" xfId="1" quotePrefix="1" applyFont="1" applyAlignment="1">
      <alignment horizontal="center"/>
    </xf>
    <xf numFmtId="0" fontId="1" fillId="0" borderId="0" xfId="1"/>
    <xf numFmtId="0" fontId="2" fillId="0" borderId="0" xfId="1" quotePrefix="1" applyFont="1"/>
    <xf numFmtId="0" fontId="1" fillId="0" borderId="54" xfId="1" applyBorder="1"/>
    <xf numFmtId="0" fontId="2" fillId="0" borderId="54" xfId="1" applyFont="1" applyBorder="1"/>
    <xf numFmtId="0" fontId="1" fillId="0" borderId="0" xfId="1" applyFill="1"/>
    <xf numFmtId="0" fontId="1" fillId="0" borderId="0" xfId="1" applyFont="1" applyFill="1"/>
    <xf numFmtId="0" fontId="2" fillId="0" borderId="0" xfId="1" applyFont="1" applyFill="1"/>
    <xf numFmtId="0" fontId="1" fillId="0" borderId="0" xfId="1" applyFont="1" applyFill="1" applyBorder="1"/>
    <xf numFmtId="0" fontId="1" fillId="0" borderId="54" xfId="1" applyFill="1" applyBorder="1"/>
    <xf numFmtId="0" fontId="1" fillId="10" borderId="0" xfId="1" applyFill="1"/>
    <xf numFmtId="0" fontId="1" fillId="0" borderId="0" xfId="1" applyBorder="1"/>
    <xf numFmtId="0" fontId="11" fillId="2" borderId="13" xfId="1" applyFont="1" applyFill="1" applyBorder="1" applyAlignment="1" applyProtection="1">
      <alignment horizontal="center" textRotation="90" wrapText="1"/>
    </xf>
    <xf numFmtId="0" fontId="2" fillId="5" borderId="19" xfId="1" applyFont="1" applyFill="1" applyBorder="1" applyAlignment="1" applyProtection="1">
      <alignment horizontal="center" vertical="center" wrapText="1"/>
    </xf>
    <xf numFmtId="0" fontId="1" fillId="9" borderId="0" xfId="1" applyFont="1" applyFill="1" applyAlignment="1">
      <alignment vertical="top"/>
    </xf>
    <xf numFmtId="0" fontId="1" fillId="0" borderId="54" xfId="1" applyFont="1" applyBorder="1"/>
    <xf numFmtId="0" fontId="13" fillId="0" borderId="6" xfId="1" applyFont="1" applyBorder="1" applyAlignment="1" applyProtection="1">
      <alignment horizontal="center" vertical="center" wrapText="1"/>
      <protection locked="0"/>
    </xf>
    <xf numFmtId="0" fontId="13" fillId="0" borderId="10" xfId="1" applyFont="1" applyBorder="1" applyAlignment="1" applyProtection="1">
      <alignment horizontal="center" vertical="center" wrapText="1"/>
      <protection locked="0"/>
    </xf>
    <xf numFmtId="0" fontId="13" fillId="0" borderId="7" xfId="1" applyFont="1" applyBorder="1" applyAlignment="1" applyProtection="1">
      <alignment horizontal="center" vertical="center" wrapText="1"/>
      <protection locked="0"/>
    </xf>
    <xf numFmtId="0" fontId="13" fillId="0" borderId="33" xfId="1" applyFont="1" applyBorder="1" applyAlignment="1" applyProtection="1">
      <alignment horizontal="center" vertical="center" wrapText="1"/>
      <protection locked="0"/>
    </xf>
    <xf numFmtId="0" fontId="20" fillId="5" borderId="9" xfId="1" applyFont="1" applyFill="1" applyBorder="1" applyAlignment="1" applyProtection="1">
      <alignment vertical="center" wrapText="1"/>
    </xf>
    <xf numFmtId="0" fontId="20" fillId="5" borderId="26" xfId="1" applyFont="1" applyFill="1" applyBorder="1" applyAlignment="1" applyProtection="1">
      <alignment vertical="center" wrapText="1"/>
    </xf>
    <xf numFmtId="0" fontId="11" fillId="5" borderId="9" xfId="1" applyFont="1" applyFill="1" applyBorder="1" applyAlignment="1" applyProtection="1">
      <alignment vertical="center" wrapText="1"/>
    </xf>
    <xf numFmtId="0" fontId="11" fillId="5" borderId="26" xfId="1" applyFont="1" applyFill="1" applyBorder="1" applyAlignment="1" applyProtection="1">
      <alignment vertical="center" wrapText="1"/>
    </xf>
    <xf numFmtId="0" fontId="11" fillId="5" borderId="19" xfId="1" applyFont="1" applyFill="1" applyBorder="1" applyAlignment="1" applyProtection="1">
      <alignment horizontal="center" vertical="center" wrapText="1"/>
    </xf>
    <xf numFmtId="0" fontId="21" fillId="2" borderId="13" xfId="1" applyFont="1" applyFill="1" applyBorder="1" applyAlignment="1" applyProtection="1">
      <alignment horizontal="center"/>
    </xf>
    <xf numFmtId="0" fontId="2" fillId="4" borderId="49" xfId="1" applyFont="1" applyFill="1" applyBorder="1" applyAlignment="1" applyProtection="1">
      <alignment horizontal="center" vertical="center" wrapText="1"/>
    </xf>
    <xf numFmtId="0" fontId="2" fillId="4" borderId="50" xfId="1" applyFont="1" applyFill="1" applyBorder="1" applyAlignment="1" applyProtection="1">
      <alignment horizontal="center" vertical="center" wrapText="1"/>
    </xf>
    <xf numFmtId="0" fontId="2" fillId="0" borderId="41" xfId="1" applyFont="1" applyFill="1" applyBorder="1" applyAlignment="1" applyProtection="1">
      <alignment horizontal="center" vertical="center" wrapText="1"/>
      <protection locked="0"/>
    </xf>
    <xf numFmtId="0" fontId="2" fillId="0" borderId="51" xfId="1" applyFont="1" applyFill="1" applyBorder="1" applyAlignment="1" applyProtection="1">
      <alignment horizontal="center" vertical="center" wrapText="1"/>
      <protection locked="0"/>
    </xf>
    <xf numFmtId="0" fontId="2" fillId="0" borderId="52" xfId="1" applyFont="1" applyFill="1" applyBorder="1" applyAlignment="1" applyProtection="1">
      <alignment horizontal="center" vertical="center" wrapText="1"/>
      <protection locked="0"/>
    </xf>
    <xf numFmtId="0" fontId="2" fillId="0" borderId="25" xfId="1" applyFont="1" applyFill="1" applyBorder="1" applyAlignment="1" applyProtection="1">
      <alignment horizontal="center" vertical="center" wrapText="1"/>
      <protection locked="0"/>
    </xf>
    <xf numFmtId="0" fontId="2" fillId="0" borderId="1" xfId="1" applyFont="1" applyFill="1" applyBorder="1" applyAlignment="1" applyProtection="1">
      <alignment horizontal="center" vertical="center" wrapText="1"/>
      <protection locked="0"/>
    </xf>
    <xf numFmtId="0" fontId="2" fillId="0" borderId="26" xfId="1" applyFont="1" applyFill="1" applyBorder="1" applyAlignment="1" applyProtection="1">
      <alignment horizontal="center" vertical="center" wrapText="1"/>
      <protection locked="0"/>
    </xf>
    <xf numFmtId="0" fontId="18" fillId="4" borderId="19" xfId="1" applyFont="1" applyFill="1" applyBorder="1" applyAlignment="1" applyProtection="1">
      <alignment horizontal="center" vertical="center" wrapText="1"/>
    </xf>
    <xf numFmtId="0" fontId="2" fillId="4" borderId="56" xfId="1" applyFont="1" applyFill="1" applyBorder="1" applyAlignment="1" applyProtection="1">
      <alignment horizontal="center"/>
    </xf>
    <xf numFmtId="0" fontId="2" fillId="4" borderId="57" xfId="1" applyFont="1" applyFill="1" applyBorder="1" applyAlignment="1" applyProtection="1">
      <alignment horizontal="center"/>
    </xf>
    <xf numFmtId="0" fontId="2" fillId="4" borderId="22" xfId="1" applyFont="1" applyFill="1" applyBorder="1" applyAlignment="1" applyProtection="1">
      <alignment horizontal="center"/>
    </xf>
    <xf numFmtId="0" fontId="2" fillId="4" borderId="58" xfId="1" applyFont="1" applyFill="1" applyBorder="1" applyAlignment="1" applyProtection="1">
      <alignment horizontal="center"/>
    </xf>
    <xf numFmtId="0" fontId="2" fillId="0" borderId="19" xfId="1" applyFont="1" applyBorder="1" applyAlignment="1" applyProtection="1">
      <alignment horizontal="center" vertical="center"/>
    </xf>
    <xf numFmtId="0" fontId="17" fillId="0" borderId="19" xfId="1" applyFont="1" applyBorder="1" applyAlignment="1" applyProtection="1">
      <alignment horizontal="left" vertical="top" wrapText="1"/>
    </xf>
    <xf numFmtId="0" fontId="2" fillId="0" borderId="53" xfId="1" applyFont="1" applyFill="1" applyBorder="1" applyAlignment="1" applyProtection="1">
      <alignment horizontal="center" vertical="center" wrapText="1"/>
      <protection locked="0"/>
    </xf>
    <xf numFmtId="0" fontId="2" fillId="0" borderId="54" xfId="1" applyFont="1" applyFill="1" applyBorder="1" applyAlignment="1" applyProtection="1">
      <alignment horizontal="center" vertical="center" wrapText="1"/>
      <protection locked="0"/>
    </xf>
    <xf numFmtId="0" fontId="2" fillId="0" borderId="55" xfId="1" applyFont="1" applyFill="1" applyBorder="1" applyAlignment="1" applyProtection="1">
      <alignment horizontal="center" vertical="center" wrapText="1"/>
      <protection locked="0"/>
    </xf>
    <xf numFmtId="0" fontId="11" fillId="4" borderId="19" xfId="1" applyFont="1" applyFill="1" applyBorder="1" applyAlignment="1" applyProtection="1">
      <alignment horizontal="center" vertical="center" wrapText="1"/>
    </xf>
    <xf numFmtId="0" fontId="2" fillId="0" borderId="19" xfId="1" applyFont="1" applyFill="1" applyBorder="1" applyAlignment="1" applyProtection="1">
      <alignment horizontal="center" vertical="center"/>
    </xf>
    <xf numFmtId="0" fontId="17" fillId="0" borderId="19" xfId="1" applyFont="1" applyBorder="1" applyAlignment="1" applyProtection="1">
      <alignment horizontal="center" vertical="center" wrapText="1"/>
    </xf>
    <xf numFmtId="0" fontId="16" fillId="5" borderId="19" xfId="1" applyFont="1" applyFill="1" applyBorder="1" applyAlignment="1" applyProtection="1">
      <alignment horizontal="center" vertical="center" wrapText="1"/>
    </xf>
    <xf numFmtId="0" fontId="2" fillId="5" borderId="49" xfId="1" applyFont="1" applyFill="1" applyBorder="1" applyAlignment="1" applyProtection="1">
      <alignment horizontal="center" vertical="center" wrapText="1"/>
    </xf>
    <xf numFmtId="0" fontId="2" fillId="5" borderId="50" xfId="1" applyFont="1" applyFill="1" applyBorder="1" applyAlignment="1" applyProtection="1">
      <alignment horizontal="center" vertical="center" wrapText="1"/>
    </xf>
    <xf numFmtId="0" fontId="2" fillId="0" borderId="56" xfId="1" applyFont="1" applyBorder="1" applyAlignment="1" applyProtection="1">
      <alignment horizontal="center" vertical="center" wrapText="1"/>
    </xf>
    <xf numFmtId="0" fontId="2" fillId="0" borderId="57" xfId="1" applyFont="1" applyBorder="1" applyAlignment="1" applyProtection="1">
      <alignment horizontal="center" vertical="center" wrapText="1"/>
    </xf>
    <xf numFmtId="0" fontId="2" fillId="0" borderId="22" xfId="1" applyFont="1" applyBorder="1" applyAlignment="1" applyProtection="1">
      <alignment horizontal="center" vertical="center" wrapText="1"/>
    </xf>
    <xf numFmtId="0" fontId="2" fillId="0" borderId="58" xfId="1" applyFont="1" applyBorder="1" applyAlignment="1" applyProtection="1">
      <alignment horizontal="center" vertical="center" wrapText="1"/>
    </xf>
    <xf numFmtId="0" fontId="17" fillId="0" borderId="19" xfId="1" applyFont="1" applyFill="1" applyBorder="1" applyAlignment="1" applyProtection="1">
      <alignment horizontal="center" vertical="center" wrapText="1"/>
    </xf>
    <xf numFmtId="0" fontId="11" fillId="4" borderId="32" xfId="1" applyFont="1" applyFill="1" applyBorder="1" applyAlignment="1" applyProtection="1">
      <alignment vertical="center" wrapText="1"/>
    </xf>
    <xf numFmtId="0" fontId="11" fillId="4" borderId="40" xfId="1" applyFont="1" applyFill="1" applyBorder="1" applyAlignment="1" applyProtection="1">
      <alignment vertical="center" wrapText="1"/>
    </xf>
    <xf numFmtId="0" fontId="8" fillId="0" borderId="2" xfId="1" applyFont="1" applyBorder="1" applyAlignment="1" applyProtection="1">
      <alignment horizontal="center" vertical="center" textRotation="90" wrapText="1"/>
    </xf>
    <xf numFmtId="0" fontId="11" fillId="6" borderId="33" xfId="1" applyFont="1" applyFill="1" applyBorder="1" applyAlignment="1" applyProtection="1">
      <alignment horizontal="center" vertical="center"/>
    </xf>
    <xf numFmtId="0" fontId="11" fillId="6" borderId="48" xfId="1" applyFont="1" applyFill="1" applyBorder="1" applyAlignment="1" applyProtection="1">
      <alignment horizontal="center" vertical="center"/>
    </xf>
    <xf numFmtId="0" fontId="11" fillId="6" borderId="42" xfId="1" applyFont="1" applyFill="1" applyBorder="1" applyAlignment="1" applyProtection="1">
      <alignment horizontal="center" vertical="center"/>
    </xf>
    <xf numFmtId="0" fontId="11" fillId="6" borderId="19" xfId="1" applyFont="1" applyFill="1" applyBorder="1" applyAlignment="1" applyProtection="1">
      <alignment horizontal="center" vertical="center"/>
    </xf>
    <xf numFmtId="0" fontId="11" fillId="6" borderId="19" xfId="1" applyFont="1" applyFill="1" applyBorder="1" applyAlignment="1" applyProtection="1">
      <alignment horizontal="center" vertical="top"/>
    </xf>
    <xf numFmtId="0" fontId="17" fillId="0" borderId="19" xfId="1" applyFont="1" applyBorder="1" applyAlignment="1" applyProtection="1">
      <alignment horizontal="left" vertical="top"/>
    </xf>
    <xf numFmtId="0" fontId="2" fillId="0" borderId="19" xfId="1" applyFont="1" applyBorder="1" applyAlignment="1" applyProtection="1">
      <alignment horizontal="center" vertical="center" wrapText="1"/>
    </xf>
    <xf numFmtId="0" fontId="11" fillId="4" borderId="14" xfId="1" applyFont="1" applyFill="1" applyBorder="1" applyAlignment="1" applyProtection="1">
      <alignment vertical="center" wrapText="1"/>
    </xf>
    <xf numFmtId="0" fontId="11" fillId="4" borderId="38" xfId="1" applyFont="1" applyFill="1" applyBorder="1" applyAlignment="1" applyProtection="1">
      <alignment vertical="center" wrapText="1"/>
    </xf>
    <xf numFmtId="0" fontId="11" fillId="4" borderId="15" xfId="1" applyFont="1" applyFill="1" applyBorder="1" applyAlignment="1" applyProtection="1">
      <alignment vertical="center" wrapText="1"/>
    </xf>
    <xf numFmtId="0" fontId="11" fillId="4" borderId="39" xfId="1" applyFont="1" applyFill="1" applyBorder="1" applyAlignment="1" applyProtection="1">
      <alignment vertical="center" wrapText="1"/>
    </xf>
    <xf numFmtId="0" fontId="2" fillId="0" borderId="44" xfId="1" applyFont="1" applyBorder="1" applyAlignment="1" applyProtection="1">
      <alignment horizontal="right" vertical="center" wrapText="1"/>
    </xf>
    <xf numFmtId="0" fontId="2" fillId="0" borderId="45" xfId="1" applyFont="1" applyBorder="1" applyAlignment="1" applyProtection="1">
      <alignment horizontal="right" vertical="center" wrapText="1"/>
    </xf>
    <xf numFmtId="0" fontId="2" fillId="0" borderId="46" xfId="1" applyFont="1" applyBorder="1" applyAlignment="1" applyProtection="1">
      <alignment horizontal="right" vertical="center" wrapText="1"/>
    </xf>
    <xf numFmtId="0" fontId="2" fillId="0" borderId="23" xfId="1" applyFont="1" applyBorder="1" applyAlignment="1" applyProtection="1">
      <alignment horizontal="right" vertical="center" wrapText="1"/>
    </xf>
    <xf numFmtId="0" fontId="2" fillId="0" borderId="27" xfId="1" applyFont="1" applyBorder="1" applyAlignment="1" applyProtection="1">
      <alignment horizontal="right" vertical="center" wrapText="1"/>
    </xf>
    <xf numFmtId="0" fontId="2" fillId="0" borderId="24" xfId="1" applyFont="1" applyBorder="1" applyAlignment="1" applyProtection="1">
      <alignment horizontal="right" vertical="center" wrapText="1"/>
    </xf>
    <xf numFmtId="0" fontId="13" fillId="4" borderId="19" xfId="1" applyFont="1" applyFill="1" applyBorder="1" applyAlignment="1" applyProtection="1">
      <alignment horizontal="left" vertical="center" wrapText="1"/>
    </xf>
    <xf numFmtId="0" fontId="1" fillId="0" borderId="34" xfId="1" applyFont="1" applyBorder="1" applyAlignment="1" applyProtection="1">
      <alignment horizontal="left" vertical="top" wrapText="1"/>
    </xf>
    <xf numFmtId="0" fontId="2" fillId="0" borderId="34" xfId="1" applyFont="1" applyBorder="1" applyAlignment="1" applyProtection="1">
      <alignment horizontal="left" vertical="top" wrapText="1"/>
    </xf>
    <xf numFmtId="0" fontId="2" fillId="4" borderId="15" xfId="1" applyFont="1" applyFill="1" applyBorder="1" applyAlignment="1" applyProtection="1">
      <alignment horizontal="center" vertical="center" wrapText="1"/>
    </xf>
    <xf numFmtId="0" fontId="2" fillId="4" borderId="39" xfId="1" applyFont="1" applyFill="1" applyBorder="1" applyAlignment="1" applyProtection="1">
      <alignment horizontal="center" vertical="center" wrapText="1"/>
    </xf>
    <xf numFmtId="0" fontId="2" fillId="4" borderId="32" xfId="1" applyFont="1" applyFill="1" applyBorder="1" applyAlignment="1" applyProtection="1">
      <alignment horizontal="center" vertical="center" wrapText="1"/>
    </xf>
    <xf numFmtId="0" fontId="2" fillId="4" borderId="40" xfId="1" applyFont="1" applyFill="1" applyBorder="1" applyAlignment="1" applyProtection="1">
      <alignment horizontal="center" vertical="center" wrapText="1"/>
    </xf>
    <xf numFmtId="0" fontId="2" fillId="4" borderId="11" xfId="1" applyFont="1" applyFill="1" applyBorder="1" applyAlignment="1" applyProtection="1">
      <alignment horizontal="center" vertical="center" wrapText="1"/>
    </xf>
    <xf numFmtId="0" fontId="2" fillId="4" borderId="28" xfId="1" applyFont="1" applyFill="1" applyBorder="1" applyAlignment="1" applyProtection="1">
      <alignment horizontal="center" vertical="center" wrapText="1"/>
    </xf>
    <xf numFmtId="0" fontId="2" fillId="0" borderId="6" xfId="1" applyFont="1" applyBorder="1" applyAlignment="1" applyProtection="1">
      <alignment horizontal="right" vertical="center" wrapText="1"/>
    </xf>
    <xf numFmtId="0" fontId="2" fillId="0" borderId="10" xfId="1" applyFont="1" applyBorder="1" applyAlignment="1" applyProtection="1">
      <alignment horizontal="right" vertical="center" wrapText="1"/>
    </xf>
    <xf numFmtId="0" fontId="2" fillId="0" borderId="7" xfId="1" applyFont="1" applyBorder="1" applyAlignment="1" applyProtection="1">
      <alignment horizontal="right" vertical="center" wrapText="1"/>
    </xf>
    <xf numFmtId="0" fontId="2" fillId="0" borderId="16" xfId="1" applyFont="1" applyBorder="1" applyAlignment="1" applyProtection="1">
      <alignment horizontal="center" vertical="center" wrapText="1"/>
    </xf>
    <xf numFmtId="0" fontId="2" fillId="0" borderId="34" xfId="1" applyFont="1" applyBorder="1" applyAlignment="1" applyProtection="1">
      <alignment horizontal="center" vertical="center" wrapText="1"/>
    </xf>
    <xf numFmtId="0" fontId="2" fillId="0" borderId="43" xfId="1" applyFont="1" applyBorder="1" applyAlignment="1" applyProtection="1">
      <alignment horizontal="center" vertical="center" wrapText="1"/>
    </xf>
    <xf numFmtId="0" fontId="11" fillId="4" borderId="11" xfId="1" applyFont="1" applyFill="1" applyBorder="1" applyAlignment="1" applyProtection="1">
      <alignment vertical="center" wrapText="1"/>
    </xf>
    <xf numFmtId="0" fontId="11" fillId="4" borderId="28" xfId="1" applyFont="1" applyFill="1" applyBorder="1" applyAlignment="1" applyProtection="1">
      <alignment vertical="center" wrapText="1"/>
    </xf>
    <xf numFmtId="0" fontId="2" fillId="4" borderId="14" xfId="1" applyFont="1" applyFill="1" applyBorder="1" applyAlignment="1" applyProtection="1">
      <alignment horizontal="center" vertical="center" wrapText="1"/>
    </xf>
    <xf numFmtId="0" fontId="2" fillId="4" borderId="38" xfId="1" applyFont="1" applyFill="1" applyBorder="1" applyAlignment="1" applyProtection="1">
      <alignment horizontal="center" vertical="center" wrapText="1"/>
    </xf>
    <xf numFmtId="0" fontId="3" fillId="0" borderId="9" xfId="1" applyFont="1" applyBorder="1" applyAlignment="1" applyProtection="1">
      <alignment horizontal="center"/>
    </xf>
    <xf numFmtId="0" fontId="3" fillId="0" borderId="26" xfId="1" applyFont="1" applyBorder="1" applyAlignment="1" applyProtection="1">
      <alignment horizontal="center"/>
    </xf>
    <xf numFmtId="0" fontId="14" fillId="0" borderId="14" xfId="1" applyFont="1" applyBorder="1" applyAlignment="1" applyProtection="1">
      <alignment horizontal="center" vertical="center" textRotation="90" wrapText="1"/>
    </xf>
    <xf numFmtId="0" fontId="14" fillId="0" borderId="35" xfId="1" applyFont="1" applyBorder="1" applyAlignment="1" applyProtection="1">
      <alignment horizontal="center" vertical="center" textRotation="90" wrapText="1"/>
    </xf>
    <xf numFmtId="0" fontId="11" fillId="0" borderId="14" xfId="1" applyFont="1" applyBorder="1" applyAlignment="1" applyProtection="1">
      <alignment horizontal="center" vertical="center" textRotation="90" wrapText="1"/>
      <protection locked="0"/>
    </xf>
    <xf numFmtId="0" fontId="11" fillId="0" borderId="38" xfId="1" applyFont="1" applyBorder="1" applyAlignment="1" applyProtection="1">
      <alignment horizontal="center" vertical="center" textRotation="90" wrapText="1"/>
      <protection locked="0"/>
    </xf>
    <xf numFmtId="0" fontId="11" fillId="0" borderId="15" xfId="1" applyFont="1" applyBorder="1" applyAlignment="1" applyProtection="1">
      <alignment horizontal="center" vertical="center" textRotation="90" wrapText="1"/>
      <protection locked="0"/>
    </xf>
    <xf numFmtId="0" fontId="11" fillId="0" borderId="39" xfId="1" applyFont="1" applyBorder="1" applyAlignment="1" applyProtection="1">
      <alignment horizontal="center" vertical="center" textRotation="90" wrapText="1"/>
      <protection locked="0"/>
    </xf>
    <xf numFmtId="0" fontId="11" fillId="0" borderId="32" xfId="1" applyFont="1" applyBorder="1" applyAlignment="1" applyProtection="1">
      <alignment horizontal="center" vertical="center" textRotation="90" wrapText="1"/>
      <protection locked="0"/>
    </xf>
    <xf numFmtId="0" fontId="11" fillId="0" borderId="40" xfId="1" applyFont="1" applyBorder="1" applyAlignment="1" applyProtection="1">
      <alignment horizontal="center" vertical="center" textRotation="90" wrapText="1"/>
      <protection locked="0"/>
    </xf>
    <xf numFmtId="0" fontId="3" fillId="4" borderId="8" xfId="1" applyFont="1" applyFill="1" applyBorder="1" applyAlignment="1" applyProtection="1">
      <alignment horizontal="center" vertical="center"/>
    </xf>
    <xf numFmtId="0" fontId="3" fillId="4" borderId="25" xfId="1" applyFont="1" applyFill="1" applyBorder="1" applyAlignment="1" applyProtection="1">
      <alignment horizontal="center" vertical="center"/>
    </xf>
    <xf numFmtId="0" fontId="11" fillId="4" borderId="6" xfId="1" applyFont="1" applyFill="1" applyBorder="1" applyAlignment="1" applyProtection="1">
      <alignment vertical="center" wrapText="1"/>
    </xf>
    <xf numFmtId="0" fontId="11" fillId="4" borderId="7" xfId="1" applyFont="1" applyFill="1" applyBorder="1" applyAlignment="1" applyProtection="1">
      <alignment vertical="center" wrapText="1"/>
    </xf>
    <xf numFmtId="0" fontId="11" fillId="4" borderId="10" xfId="1" applyFont="1" applyFill="1" applyBorder="1" applyAlignment="1" applyProtection="1">
      <alignment vertical="center" wrapText="1"/>
    </xf>
    <xf numFmtId="0" fontId="11" fillId="0" borderId="15" xfId="1" applyFont="1" applyBorder="1" applyAlignment="1" applyProtection="1">
      <alignment horizontal="center" vertical="center" wrapText="1"/>
      <protection locked="0"/>
    </xf>
    <xf numFmtId="0" fontId="11" fillId="0" borderId="39" xfId="1" applyFont="1" applyBorder="1" applyAlignment="1" applyProtection="1">
      <alignment horizontal="center" vertical="center" wrapText="1"/>
      <protection locked="0"/>
    </xf>
    <xf numFmtId="0" fontId="11" fillId="0" borderId="32" xfId="1" applyFont="1" applyBorder="1" applyAlignment="1" applyProtection="1">
      <alignment horizontal="center" vertical="center" wrapText="1"/>
      <protection locked="0"/>
    </xf>
    <xf numFmtId="0" fontId="11" fillId="0" borderId="40" xfId="1" applyFont="1" applyBorder="1" applyAlignment="1" applyProtection="1">
      <alignment horizontal="center" vertical="center" wrapText="1"/>
      <protection locked="0"/>
    </xf>
    <xf numFmtId="164" fontId="11" fillId="0" borderId="11" xfId="1" applyNumberFormat="1" applyFont="1" applyBorder="1" applyAlignment="1" applyProtection="1">
      <alignment horizontal="center" vertical="center" wrapText="1"/>
    </xf>
    <xf numFmtId="0" fontId="11" fillId="0" borderId="28" xfId="1" applyFont="1" applyBorder="1" applyAlignment="1" applyProtection="1">
      <alignment horizontal="center" vertical="center" wrapText="1"/>
    </xf>
    <xf numFmtId="0" fontId="14" fillId="0" borderId="38" xfId="1" applyFont="1" applyBorder="1" applyAlignment="1" applyProtection="1">
      <alignment horizontal="center" vertical="center" textRotation="90" wrapText="1"/>
    </xf>
    <xf numFmtId="0" fontId="8" fillId="0" borderId="25" xfId="1" applyFont="1" applyBorder="1" applyAlignment="1" applyProtection="1">
      <alignment horizontal="center" vertical="center" wrapText="1"/>
    </xf>
    <xf numFmtId="0" fontId="8" fillId="0" borderId="26" xfId="1" applyFont="1" applyBorder="1" applyAlignment="1" applyProtection="1">
      <alignment horizontal="center" vertical="center" wrapText="1"/>
    </xf>
    <xf numFmtId="0" fontId="2" fillId="0" borderId="15" xfId="1" applyFont="1" applyBorder="1" applyAlignment="1" applyProtection="1">
      <alignment horizontal="center" textRotation="90" wrapText="1"/>
    </xf>
    <xf numFmtId="0" fontId="2" fillId="0" borderId="21" xfId="1" applyFont="1" applyBorder="1" applyAlignment="1" applyProtection="1">
      <alignment horizontal="center" textRotation="90" wrapText="1"/>
    </xf>
    <xf numFmtId="0" fontId="11" fillId="2" borderId="13" xfId="1" applyFont="1" applyFill="1" applyBorder="1" applyAlignment="1" applyProtection="1">
      <alignment horizontal="center" textRotation="90" wrapText="1"/>
    </xf>
    <xf numFmtId="0" fontId="2" fillId="0" borderId="14" xfId="1" applyFont="1" applyBorder="1" applyAlignment="1" applyProtection="1">
      <alignment horizontal="center" textRotation="90" wrapText="1"/>
    </xf>
    <xf numFmtId="0" fontId="2" fillId="0" borderId="20" xfId="1" applyFont="1" applyBorder="1" applyAlignment="1" applyProtection="1">
      <alignment horizontal="center" textRotation="90" wrapText="1"/>
    </xf>
    <xf numFmtId="0" fontId="2" fillId="0" borderId="15" xfId="1" applyFont="1" applyFill="1" applyBorder="1" applyAlignment="1" applyProtection="1">
      <alignment horizontal="center" textRotation="90" wrapText="1"/>
    </xf>
    <xf numFmtId="0" fontId="2" fillId="0" borderId="21" xfId="1" applyFont="1" applyFill="1" applyBorder="1" applyAlignment="1" applyProtection="1">
      <alignment horizontal="center" textRotation="90" wrapText="1"/>
    </xf>
    <xf numFmtId="0" fontId="2" fillId="0" borderId="16" xfId="1" applyFont="1" applyFill="1" applyBorder="1" applyAlignment="1" applyProtection="1">
      <alignment horizontal="center" textRotation="90" wrapText="1"/>
    </xf>
    <xf numFmtId="0" fontId="2" fillId="0" borderId="22" xfId="1" applyFont="1" applyFill="1" applyBorder="1" applyAlignment="1" applyProtection="1">
      <alignment horizontal="center" textRotation="90" wrapText="1"/>
    </xf>
    <xf numFmtId="0" fontId="11" fillId="0" borderId="11" xfId="1" applyFont="1" applyBorder="1" applyAlignment="1" applyProtection="1">
      <alignment horizontal="center" vertical="center" textRotation="90" wrapText="1"/>
    </xf>
    <xf numFmtId="0" fontId="11" fillId="0" borderId="12" xfId="1" applyFont="1" applyBorder="1" applyAlignment="1" applyProtection="1">
      <alignment horizontal="center" vertical="center" textRotation="90" wrapText="1"/>
    </xf>
    <xf numFmtId="0" fontId="11" fillId="0" borderId="28" xfId="1" applyFont="1" applyBorder="1" applyAlignment="1" applyProtection="1">
      <alignment horizontal="center" vertical="center" textRotation="90" wrapText="1"/>
    </xf>
    <xf numFmtId="0" fontId="8" fillId="0" borderId="6" xfId="1" applyFont="1" applyBorder="1" applyAlignment="1" applyProtection="1">
      <alignment horizontal="center" vertical="center" wrapText="1"/>
    </xf>
    <xf numFmtId="0" fontId="8" fillId="0" borderId="7" xfId="1" applyFont="1" applyBorder="1" applyAlignment="1" applyProtection="1">
      <alignment horizontal="center" vertical="center" wrapText="1"/>
    </xf>
    <xf numFmtId="0" fontId="8" fillId="0" borderId="17" xfId="1" applyFont="1" applyBorder="1" applyAlignment="1" applyProtection="1">
      <alignment horizontal="center" vertical="center" wrapText="1"/>
    </xf>
    <xf numFmtId="0" fontId="8" fillId="0" borderId="18" xfId="1" applyFont="1" applyBorder="1" applyAlignment="1" applyProtection="1">
      <alignment horizontal="center" vertical="center" wrapText="1"/>
    </xf>
    <xf numFmtId="0" fontId="8" fillId="0" borderId="23" xfId="1" applyFont="1" applyBorder="1" applyAlignment="1" applyProtection="1">
      <alignment horizontal="center" vertical="center" wrapText="1"/>
    </xf>
    <xf numFmtId="0" fontId="8" fillId="0" borderId="24" xfId="1" applyFont="1" applyBorder="1" applyAlignment="1" applyProtection="1">
      <alignment horizontal="center" vertical="center" wrapText="1"/>
    </xf>
    <xf numFmtId="0" fontId="8" fillId="0" borderId="8" xfId="1" applyFont="1" applyBorder="1" applyAlignment="1" applyProtection="1">
      <alignment horizontal="center" vertical="center" wrapText="1"/>
    </xf>
    <xf numFmtId="0" fontId="8" fillId="0" borderId="9" xfId="1" applyFont="1" applyBorder="1" applyAlignment="1" applyProtection="1">
      <alignment horizontal="center" vertical="center" wrapText="1"/>
    </xf>
    <xf numFmtId="0" fontId="8" fillId="0" borderId="13" xfId="1" applyFont="1" applyBorder="1" applyAlignment="1" applyProtection="1">
      <alignment horizontal="center" vertical="center" wrapText="1"/>
    </xf>
    <xf numFmtId="0" fontId="8" fillId="0" borderId="2" xfId="1" applyFont="1" applyBorder="1" applyAlignment="1" applyProtection="1">
      <alignment horizontal="center" vertical="center" wrapText="1"/>
    </xf>
    <xf numFmtId="0" fontId="8" fillId="0" borderId="10" xfId="1" applyFont="1" applyBorder="1" applyAlignment="1" applyProtection="1">
      <alignment horizontal="center" vertical="center" wrapText="1"/>
    </xf>
    <xf numFmtId="0" fontId="8" fillId="0" borderId="19" xfId="1" applyFont="1" applyBorder="1" applyAlignment="1" applyProtection="1">
      <alignment horizontal="center" vertical="center" wrapText="1"/>
    </xf>
    <xf numFmtId="0" fontId="8" fillId="0" borderId="27" xfId="1" applyFont="1" applyBorder="1" applyAlignment="1" applyProtection="1">
      <alignment horizontal="center" vertical="center" wrapText="1"/>
    </xf>
    <xf numFmtId="0" fontId="11" fillId="0" borderId="6" xfId="1" applyFont="1" applyBorder="1" applyAlignment="1" applyProtection="1">
      <alignment horizontal="center" vertical="center" wrapText="1"/>
    </xf>
    <xf numFmtId="0" fontId="11" fillId="0" borderId="10" xfId="1" applyFont="1" applyBorder="1" applyAlignment="1" applyProtection="1">
      <alignment horizontal="center" vertical="center" wrapText="1"/>
    </xf>
    <xf numFmtId="0" fontId="11" fillId="0" borderId="7" xfId="1" applyFont="1" applyBorder="1" applyAlignment="1" applyProtection="1">
      <alignment horizontal="center" vertical="center" wrapText="1"/>
    </xf>
    <xf numFmtId="0" fontId="8" fillId="0" borderId="11" xfId="1" applyFont="1" applyBorder="1" applyAlignment="1" applyProtection="1">
      <alignment horizontal="center" vertical="center" wrapText="1"/>
    </xf>
    <xf numFmtId="0" fontId="8" fillId="0" borderId="12" xfId="1" applyFont="1" applyBorder="1" applyAlignment="1" applyProtection="1">
      <alignment horizontal="center" vertical="center" wrapText="1"/>
    </xf>
    <xf numFmtId="0" fontId="11" fillId="2" borderId="12" xfId="1" applyFont="1" applyFill="1" applyBorder="1" applyAlignment="1" applyProtection="1">
      <alignment horizontal="center"/>
    </xf>
    <xf numFmtId="0" fontId="4" fillId="0" borderId="0" xfId="1" applyFont="1" applyAlignment="1" applyProtection="1">
      <alignment horizontal="center"/>
      <protection locked="0"/>
    </xf>
    <xf numFmtId="0" fontId="5" fillId="0" borderId="0" xfId="1" applyFont="1" applyAlignment="1" applyProtection="1">
      <alignment horizontal="right"/>
    </xf>
    <xf numFmtId="0" fontId="7" fillId="0" borderId="0" xfId="1" applyFont="1" applyAlignment="1" applyProtection="1">
      <alignment horizontal="center"/>
      <protection locked="0"/>
    </xf>
    <xf numFmtId="0" fontId="9" fillId="0" borderId="0" xfId="1" applyFont="1" applyAlignment="1" applyProtection="1">
      <alignment horizontal="center"/>
      <protection locked="0"/>
    </xf>
    <xf numFmtId="0" fontId="10" fillId="0" borderId="0" xfId="1" applyFont="1" applyAlignment="1" applyProtection="1">
      <alignment horizontal="center"/>
      <protection locked="0"/>
    </xf>
    <xf numFmtId="0" fontId="11" fillId="0" borderId="1" xfId="1" applyFont="1" applyFill="1" applyBorder="1" applyAlignment="1" applyProtection="1">
      <alignment horizontal="center"/>
    </xf>
    <xf numFmtId="0" fontId="11" fillId="2" borderId="3" xfId="1" applyFont="1" applyFill="1" applyBorder="1" applyAlignment="1" applyProtection="1">
      <alignment horizontal="center"/>
    </xf>
    <xf numFmtId="0" fontId="11" fillId="2" borderId="4" xfId="1" applyFont="1" applyFill="1" applyBorder="1" applyAlignment="1" applyProtection="1">
      <alignment horizontal="center"/>
    </xf>
    <xf numFmtId="0" fontId="11" fillId="2" borderId="5" xfId="1" applyFont="1" applyFill="1" applyBorder="1" applyAlignment="1" applyProtection="1">
      <alignment horizontal="center"/>
    </xf>
    <xf numFmtId="0" fontId="21" fillId="5" borderId="8" xfId="1" applyFont="1" applyFill="1" applyBorder="1" applyAlignment="1" applyProtection="1">
      <alignment horizontal="center" vertical="center" wrapText="1"/>
    </xf>
    <xf numFmtId="0" fontId="21" fillId="5" borderId="34" xfId="1" applyFont="1" applyFill="1" applyBorder="1" applyAlignment="1" applyProtection="1">
      <alignment horizontal="center" vertical="center" wrapText="1"/>
    </xf>
    <xf numFmtId="0" fontId="21" fillId="5" borderId="25" xfId="1" applyFont="1" applyFill="1" applyBorder="1" applyAlignment="1" applyProtection="1">
      <alignment horizontal="center" vertical="center" wrapText="1"/>
    </xf>
    <xf numFmtId="0" fontId="21" fillId="5" borderId="1" xfId="1" applyFont="1" applyFill="1" applyBorder="1" applyAlignment="1" applyProtection="1">
      <alignment horizontal="center" vertical="center" wrapText="1"/>
    </xf>
    <xf numFmtId="0" fontId="19" fillId="5" borderId="34" xfId="1" applyFont="1" applyFill="1" applyBorder="1" applyAlignment="1" applyProtection="1">
      <alignment horizontal="center" vertical="center" wrapText="1"/>
    </xf>
    <xf numFmtId="0" fontId="19" fillId="5" borderId="1" xfId="1" applyFont="1" applyFill="1" applyBorder="1" applyAlignment="1" applyProtection="1">
      <alignment horizontal="center" vertical="center" wrapText="1"/>
    </xf>
    <xf numFmtId="0" fontId="1" fillId="0" borderId="0" xfId="1" applyProtection="1">
      <protection locked="0"/>
    </xf>
  </cellXfs>
  <cellStyles count="2">
    <cellStyle name="Normal" xfId="0" builtinId="0"/>
    <cellStyle name="Normal 2" xfId="1" xr:uid="{3F9DBF14-D04A-44E1-A041-1EE2CE4363BB}"/>
  </cellStyles>
  <dxfs count="17">
    <dxf>
      <font>
        <b/>
        <i val="0"/>
      </font>
      <fill>
        <patternFill patternType="gray0625"/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146113</xdr:colOff>
      <xdr:row>0</xdr:row>
      <xdr:rowOff>47988</xdr:rowOff>
    </xdr:from>
    <xdr:to>
      <xdr:col>2</xdr:col>
      <xdr:colOff>402227</xdr:colOff>
      <xdr:row>4</xdr:row>
      <xdr:rowOff>136352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34CDCD6D-790E-4C45-A541-3FC01FE700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113" y="47988"/>
          <a:ext cx="969673" cy="12915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C95BAB-3CD1-4619-B112-3094E9A8A8D0}">
  <sheetPr>
    <pageSetUpPr fitToPage="1"/>
  </sheetPr>
  <dimension ref="A1:BG51"/>
  <sheetViews>
    <sheetView tabSelected="1" view="pageBreakPreview" topLeftCell="E3" zoomScale="70" zoomScaleNormal="100" zoomScaleSheetLayoutView="70" workbookViewId="0">
      <selection activeCell="AV3" sqref="AV3:BE3"/>
    </sheetView>
  </sheetViews>
  <sheetFormatPr baseColWidth="10" defaultColWidth="11.44140625" defaultRowHeight="13.2" x14ac:dyDescent="0.25"/>
  <cols>
    <col min="1" max="1" width="4.77734375" style="1" customWidth="1"/>
    <col min="2" max="2" width="5.77734375" style="2" customWidth="1"/>
    <col min="3" max="3" width="7.6640625" style="2" customWidth="1"/>
    <col min="4" max="5" width="21" style="1" customWidth="1"/>
    <col min="6" max="12" width="16.6640625" style="1" customWidth="1"/>
    <col min="13" max="18" width="5.44140625" style="60" customWidth="1"/>
    <col min="19" max="19" width="28.77734375" style="1" customWidth="1"/>
    <col min="20" max="23" width="5.33203125" style="60" customWidth="1"/>
    <col min="24" max="24" width="7.6640625" style="1" customWidth="1"/>
    <col min="25" max="25" width="4.33203125" style="1" customWidth="1"/>
    <col min="26" max="26" width="4.33203125" style="1" hidden="1" customWidth="1"/>
    <col min="27" max="32" width="7" style="1" hidden="1" customWidth="1"/>
    <col min="33" max="47" width="5" style="1" hidden="1" customWidth="1"/>
    <col min="48" max="52" width="4.77734375" style="1" customWidth="1"/>
    <col min="53" max="53" width="4.77734375" style="62" customWidth="1"/>
    <col min="54" max="56" width="4.77734375" style="1" customWidth="1"/>
    <col min="57" max="57" width="12.77734375" style="1" customWidth="1"/>
    <col min="58" max="58" width="3.44140625" style="1" customWidth="1"/>
    <col min="59" max="16384" width="11.44140625" style="1"/>
  </cols>
  <sheetData>
    <row r="1" spans="1:59" ht="33" x14ac:dyDescent="0.6">
      <c r="D1" s="3"/>
      <c r="E1" s="4" t="s">
        <v>0</v>
      </c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1" t="s">
        <v>1</v>
      </c>
      <c r="U1" s="221"/>
      <c r="V1" s="221"/>
      <c r="W1" s="221"/>
      <c r="X1" s="221"/>
      <c r="Y1" s="5"/>
      <c r="Z1" s="5"/>
      <c r="AA1" s="5"/>
      <c r="AB1" s="5"/>
      <c r="AC1" s="5"/>
      <c r="AD1" s="5"/>
      <c r="AE1" s="5"/>
      <c r="AF1" s="5"/>
      <c r="AG1" s="5">
        <f>AV1</f>
        <v>0</v>
      </c>
      <c r="AH1" s="5"/>
      <c r="AI1" s="5"/>
      <c r="AJ1" s="5"/>
      <c r="AK1" s="5" t="e">
        <f>VLOOKUP(AG1,DATA!A1:B5,2,FALSE)</f>
        <v>#N/A</v>
      </c>
      <c r="AL1" s="5"/>
      <c r="AM1" s="5" t="e">
        <f>VLOOKUP(AV1&amp;AV3,DATA!X:AK,14,FALSE)</f>
        <v>#N/A</v>
      </c>
      <c r="AN1" s="5"/>
      <c r="AO1" s="5"/>
      <c r="AP1" s="5"/>
      <c r="AQ1" s="5"/>
      <c r="AR1" s="5"/>
      <c r="AS1" s="5"/>
      <c r="AT1" s="5"/>
      <c r="AU1" s="5" t="e">
        <f>VLOOKUP(AV1,DATA!A1:C5,3,FALSE)</f>
        <v>#N/A</v>
      </c>
      <c r="AV1" s="222"/>
      <c r="AW1" s="222"/>
      <c r="AX1" s="222"/>
      <c r="AY1" s="222"/>
      <c r="AZ1" s="222"/>
      <c r="BA1" s="222"/>
      <c r="BB1" s="222"/>
      <c r="BC1" s="222"/>
      <c r="BD1" s="222"/>
      <c r="BE1" s="222"/>
      <c r="BF1" s="3"/>
    </row>
    <row r="2" spans="1:59" ht="27" customHeight="1" x14ac:dyDescent="0.55000000000000004">
      <c r="D2" s="3"/>
      <c r="E2" s="6" t="s">
        <v>2</v>
      </c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1"/>
      <c r="U2" s="1"/>
      <c r="V2" s="1"/>
      <c r="W2" s="1"/>
      <c r="AG2" s="1" t="e">
        <f>VLOOKUP(AV1&amp;AV3,DATA!X:AJ,13,FALSE)</f>
        <v>#N/A</v>
      </c>
      <c r="AH2" s="1" t="s">
        <v>3</v>
      </c>
      <c r="AI2" s="1" t="s">
        <v>4</v>
      </c>
      <c r="AJ2" s="1" t="s">
        <v>5</v>
      </c>
      <c r="AK2" s="1" t="s">
        <v>6</v>
      </c>
      <c r="AL2" s="1" t="s">
        <v>7</v>
      </c>
      <c r="AM2" s="1" t="s">
        <v>8</v>
      </c>
      <c r="AN2" s="1" t="s">
        <v>9</v>
      </c>
      <c r="AO2" s="1" t="s">
        <v>10</v>
      </c>
      <c r="AP2" s="1" t="s">
        <v>11</v>
      </c>
      <c r="AQ2" s="1" t="s">
        <v>12</v>
      </c>
      <c r="AU2" s="1" t="e">
        <f>VLOOKUP(AV1,DATA!A1:D5,4,FALSE)</f>
        <v>#N/A</v>
      </c>
      <c r="AV2" s="7"/>
      <c r="AW2" s="7"/>
      <c r="AX2" s="7"/>
      <c r="AY2" s="7"/>
      <c r="AZ2" s="7"/>
      <c r="BA2" s="7"/>
      <c r="BB2" s="7"/>
      <c r="BC2" s="7"/>
      <c r="BD2" s="7"/>
      <c r="BE2" s="7"/>
      <c r="BF2" s="3"/>
    </row>
    <row r="3" spans="1:59" ht="27" customHeight="1" x14ac:dyDescent="0.55000000000000004">
      <c r="D3" s="3"/>
      <c r="E3" s="6" t="s">
        <v>13</v>
      </c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1" t="s">
        <v>14</v>
      </c>
      <c r="U3" s="221"/>
      <c r="V3" s="221"/>
      <c r="W3" s="221"/>
      <c r="X3" s="221"/>
      <c r="Y3" s="3"/>
      <c r="Z3" s="3"/>
      <c r="AA3" s="3"/>
      <c r="AB3" s="3"/>
      <c r="AC3" s="3"/>
      <c r="AD3" s="3"/>
      <c r="AE3" s="3"/>
      <c r="AF3" s="3"/>
      <c r="AG3" s="3"/>
      <c r="AH3" s="3" t="e">
        <f>VLOOKUP($AV$1,DATA!$A$2:$N$5,5,FALSE)</f>
        <v>#N/A</v>
      </c>
      <c r="AI3" s="3" t="e">
        <f>VLOOKUP($AV$1,DATA!$A$2:$N$5,6,FALSE)</f>
        <v>#N/A</v>
      </c>
      <c r="AJ3" s="3" t="e">
        <f>VLOOKUP($AV$1,DATA!$A$2:$N$5,7,FALSE)</f>
        <v>#N/A</v>
      </c>
      <c r="AK3" s="3" t="e">
        <f>VLOOKUP($AV$1,DATA!$A$2:$N$5,8,FALSE)</f>
        <v>#N/A</v>
      </c>
      <c r="AL3" s="3" t="e">
        <f>VLOOKUP($AV$1,DATA!$A$2:$N$5,9,FALSE)</f>
        <v>#N/A</v>
      </c>
      <c r="AM3" s="3" t="e">
        <f>VLOOKUP($AV$1,DATA!$A$2:$N$5,10,FALSE)</f>
        <v>#N/A</v>
      </c>
      <c r="AN3" s="3" t="e">
        <f>VLOOKUP($AV$1,DATA!$A$2:$N$5,11,FALSE)</f>
        <v>#N/A</v>
      </c>
      <c r="AO3" s="3" t="e">
        <f>VLOOKUP($AV$1,DATA!$A$2:$N$5,12,FALSE)</f>
        <v>#N/A</v>
      </c>
      <c r="AP3" s="3" t="e">
        <f>VLOOKUP($AV$1,DATA!$A$2:$N$5,13,FALSE)</f>
        <v>#N/A</v>
      </c>
      <c r="AQ3" s="3" t="e">
        <f>VLOOKUP($AV$1,DATA!$A$2:$N$5,14,FALSE)</f>
        <v>#N/A</v>
      </c>
      <c r="AR3" s="3"/>
      <c r="AS3" s="3"/>
      <c r="AT3" s="3"/>
      <c r="AU3" s="3"/>
      <c r="AV3" s="224"/>
      <c r="AW3" s="224"/>
      <c r="AX3" s="224"/>
      <c r="AY3" s="224"/>
      <c r="AZ3" s="224"/>
      <c r="BA3" s="224"/>
      <c r="BB3" s="224"/>
      <c r="BC3" s="224"/>
      <c r="BD3" s="224"/>
      <c r="BE3" s="224"/>
      <c r="BF3" s="3"/>
    </row>
    <row r="4" spans="1:59" ht="8.25" customHeight="1" thickBot="1" x14ac:dyDescent="0.4">
      <c r="D4" s="3"/>
      <c r="M4" s="1"/>
      <c r="N4" s="1"/>
      <c r="O4" s="1"/>
      <c r="P4" s="1"/>
      <c r="Q4" s="1"/>
      <c r="R4" s="1"/>
      <c r="T4" s="8"/>
      <c r="U4" s="8"/>
      <c r="V4" s="8"/>
      <c r="W4" s="8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W4" s="3"/>
      <c r="AX4" s="3"/>
      <c r="AY4" s="3"/>
      <c r="AZ4" s="3"/>
      <c r="BA4" s="3"/>
      <c r="BB4" s="3"/>
      <c r="BC4" s="3"/>
      <c r="BD4" s="3"/>
      <c r="BF4" s="3"/>
    </row>
    <row r="5" spans="1:59" ht="13.8" thickBot="1" x14ac:dyDescent="0.3"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225"/>
      <c r="S5" s="225"/>
      <c r="T5" s="225"/>
      <c r="U5" s="225"/>
      <c r="V5" s="225"/>
      <c r="W5" s="225"/>
      <c r="X5" s="225"/>
      <c r="Y5" s="9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226" t="s">
        <v>15</v>
      </c>
      <c r="AW5" s="227"/>
      <c r="AX5" s="227"/>
      <c r="AY5" s="227"/>
      <c r="AZ5" s="227"/>
      <c r="BA5" s="227"/>
      <c r="BB5" s="227"/>
      <c r="BC5" s="227"/>
      <c r="BD5" s="227"/>
      <c r="BE5" s="228"/>
    </row>
    <row r="6" spans="1:59" ht="30" customHeight="1" x14ac:dyDescent="0.25">
      <c r="B6" s="201" t="s">
        <v>16</v>
      </c>
      <c r="C6" s="202"/>
      <c r="D6" s="207" t="s">
        <v>17</v>
      </c>
      <c r="E6" s="208"/>
      <c r="F6" s="201" t="s">
        <v>18</v>
      </c>
      <c r="G6" s="211"/>
      <c r="H6" s="211"/>
      <c r="I6" s="211"/>
      <c r="J6" s="211"/>
      <c r="K6" s="211"/>
      <c r="L6" s="202"/>
      <c r="M6" s="214" t="s">
        <v>19</v>
      </c>
      <c r="N6" s="215"/>
      <c r="O6" s="215"/>
      <c r="P6" s="215"/>
      <c r="Q6" s="215"/>
      <c r="R6" s="216"/>
      <c r="S6" s="217" t="s">
        <v>20</v>
      </c>
      <c r="T6" s="214" t="s">
        <v>21</v>
      </c>
      <c r="U6" s="215"/>
      <c r="V6" s="215"/>
      <c r="W6" s="216"/>
      <c r="X6" s="198" t="s">
        <v>22</v>
      </c>
      <c r="Y6" s="219"/>
      <c r="Z6" s="11"/>
      <c r="AA6" s="191" t="s">
        <v>23</v>
      </c>
      <c r="AB6" s="191" t="s">
        <v>24</v>
      </c>
      <c r="AC6" s="83"/>
      <c r="AD6" s="191" t="s">
        <v>25</v>
      </c>
      <c r="AE6" s="191" t="s">
        <v>26</v>
      </c>
      <c r="AF6" s="191" t="s">
        <v>611</v>
      </c>
      <c r="AG6" s="191" t="s">
        <v>27</v>
      </c>
      <c r="AH6" s="191" t="s">
        <v>28</v>
      </c>
      <c r="AI6" s="191" t="s">
        <v>29</v>
      </c>
      <c r="AJ6" s="191" t="s">
        <v>30</v>
      </c>
      <c r="AK6" s="191" t="s">
        <v>31</v>
      </c>
      <c r="AL6" s="191" t="s">
        <v>32</v>
      </c>
      <c r="AM6" s="191" t="s">
        <v>33</v>
      </c>
      <c r="AN6" s="191" t="s">
        <v>34</v>
      </c>
      <c r="AO6" s="191" t="s">
        <v>35</v>
      </c>
      <c r="AP6" s="191" t="s">
        <v>36</v>
      </c>
      <c r="AQ6" s="191" t="s">
        <v>37</v>
      </c>
      <c r="AR6" s="191" t="s">
        <v>38</v>
      </c>
      <c r="AS6" s="191" t="s">
        <v>39</v>
      </c>
      <c r="AT6" s="12"/>
      <c r="AU6" s="12"/>
      <c r="AV6" s="192" t="s">
        <v>40</v>
      </c>
      <c r="AW6" s="189" t="s">
        <v>41</v>
      </c>
      <c r="AX6" s="189" t="s">
        <v>42</v>
      </c>
      <c r="AY6" s="189" t="s">
        <v>43</v>
      </c>
      <c r="AZ6" s="189" t="s">
        <v>44</v>
      </c>
      <c r="BA6" s="189" t="s">
        <v>45</v>
      </c>
      <c r="BB6" s="194" t="s">
        <v>46</v>
      </c>
      <c r="BC6" s="194" t="s">
        <v>47</v>
      </c>
      <c r="BD6" s="196" t="s">
        <v>48</v>
      </c>
      <c r="BE6" s="198" t="s">
        <v>22</v>
      </c>
    </row>
    <row r="7" spans="1:59" ht="34.5" customHeight="1" x14ac:dyDescent="0.4">
      <c r="B7" s="203"/>
      <c r="C7" s="204"/>
      <c r="D7" s="209"/>
      <c r="E7" s="210"/>
      <c r="F7" s="203"/>
      <c r="G7" s="212"/>
      <c r="H7" s="212"/>
      <c r="I7" s="212"/>
      <c r="J7" s="212"/>
      <c r="K7" s="212"/>
      <c r="L7" s="204"/>
      <c r="M7" s="13" t="s">
        <v>3</v>
      </c>
      <c r="N7" s="14" t="s">
        <v>4</v>
      </c>
      <c r="O7" s="14" t="s">
        <v>5</v>
      </c>
      <c r="P7" s="14" t="s">
        <v>6</v>
      </c>
      <c r="Q7" s="14" t="s">
        <v>7</v>
      </c>
      <c r="R7" s="15" t="s">
        <v>8</v>
      </c>
      <c r="S7" s="218"/>
      <c r="T7" s="13" t="s">
        <v>9</v>
      </c>
      <c r="U7" s="14" t="s">
        <v>10</v>
      </c>
      <c r="V7" s="14" t="s">
        <v>11</v>
      </c>
      <c r="W7" s="15" t="s">
        <v>12</v>
      </c>
      <c r="X7" s="199"/>
      <c r="Y7" s="219"/>
      <c r="Z7" s="11"/>
      <c r="AA7" s="191"/>
      <c r="AB7" s="191"/>
      <c r="AC7" s="83"/>
      <c r="AD7" s="191"/>
      <c r="AE7" s="191"/>
      <c r="AF7" s="191"/>
      <c r="AG7" s="191"/>
      <c r="AH7" s="191"/>
      <c r="AI7" s="191"/>
      <c r="AJ7" s="191"/>
      <c r="AK7" s="191"/>
      <c r="AL7" s="191"/>
      <c r="AM7" s="191"/>
      <c r="AN7" s="191"/>
      <c r="AO7" s="191"/>
      <c r="AP7" s="191"/>
      <c r="AQ7" s="191"/>
      <c r="AR7" s="191"/>
      <c r="AS7" s="191"/>
      <c r="AT7" s="12"/>
      <c r="AU7" s="12"/>
      <c r="AV7" s="193"/>
      <c r="AW7" s="190"/>
      <c r="AX7" s="190" t="s">
        <v>42</v>
      </c>
      <c r="AY7" s="190"/>
      <c r="AZ7" s="190"/>
      <c r="BA7" s="190"/>
      <c r="BB7" s="195"/>
      <c r="BC7" s="195"/>
      <c r="BD7" s="197"/>
      <c r="BE7" s="199"/>
      <c r="BG7" s="16"/>
    </row>
    <row r="8" spans="1:59" ht="42" customHeight="1" thickBot="1" x14ac:dyDescent="0.45">
      <c r="B8" s="205"/>
      <c r="C8" s="206"/>
      <c r="D8" s="187" t="str">
        <f>IF((SUM(AD9:AD30)-COUNTIF(D9:E32,"EXT MD"))=0,"","DOUBLON ENGAGEMENT")</f>
        <v/>
      </c>
      <c r="E8" s="188"/>
      <c r="F8" s="205"/>
      <c r="G8" s="213"/>
      <c r="H8" s="213"/>
      <c r="I8" s="213"/>
      <c r="J8" s="213"/>
      <c r="K8" s="213"/>
      <c r="L8" s="206"/>
      <c r="M8" s="17" t="s">
        <v>49</v>
      </c>
      <c r="N8" s="18" t="s">
        <v>49</v>
      </c>
      <c r="O8" s="18" t="s">
        <v>49</v>
      </c>
      <c r="P8" s="18" t="s">
        <v>49</v>
      </c>
      <c r="Q8" s="18" t="s">
        <v>49</v>
      </c>
      <c r="R8" s="19" t="s">
        <v>50</v>
      </c>
      <c r="S8" s="20" t="str">
        <f>IF(SUM(AE9:AE32)=0,"","DOUBLON RATTRAPAGE")</f>
        <v/>
      </c>
      <c r="T8" s="17" t="s">
        <v>49</v>
      </c>
      <c r="U8" s="18" t="s">
        <v>49</v>
      </c>
      <c r="V8" s="18" t="s">
        <v>51</v>
      </c>
      <c r="W8" s="19" t="s">
        <v>49</v>
      </c>
      <c r="X8" s="200"/>
      <c r="Y8" s="219"/>
      <c r="Z8" s="11"/>
      <c r="AA8" s="191"/>
      <c r="AB8" s="191"/>
      <c r="AC8" s="83" t="s">
        <v>587</v>
      </c>
      <c r="AD8" s="191"/>
      <c r="AE8" s="191"/>
      <c r="AF8" s="191"/>
      <c r="AG8" s="191"/>
      <c r="AH8" s="191"/>
      <c r="AI8" s="191"/>
      <c r="AJ8" s="191"/>
      <c r="AK8" s="191"/>
      <c r="AL8" s="191"/>
      <c r="AM8" s="191"/>
      <c r="AN8" s="191"/>
      <c r="AO8" s="191"/>
      <c r="AP8" s="191"/>
      <c r="AQ8" s="191"/>
      <c r="AR8" s="191"/>
      <c r="AS8" s="191"/>
      <c r="AT8" s="12" t="s">
        <v>52</v>
      </c>
      <c r="AU8" s="12"/>
      <c r="AV8" s="21">
        <v>-0.5</v>
      </c>
      <c r="AW8" s="18" t="s">
        <v>50</v>
      </c>
      <c r="AX8" s="18" t="s">
        <v>53</v>
      </c>
      <c r="AY8" s="18" t="s">
        <v>49</v>
      </c>
      <c r="AZ8" s="18" t="s">
        <v>54</v>
      </c>
      <c r="BA8" s="18" t="s">
        <v>55</v>
      </c>
      <c r="BB8" s="22" t="s">
        <v>56</v>
      </c>
      <c r="BC8" s="22">
        <v>-2</v>
      </c>
      <c r="BD8" s="23" t="s">
        <v>57</v>
      </c>
      <c r="BE8" s="200"/>
      <c r="BG8" s="16"/>
    </row>
    <row r="9" spans="1:59" ht="63" customHeight="1" x14ac:dyDescent="0.25">
      <c r="B9" s="167" t="str">
        <f>IFERROR(VLOOKUP(AV1&amp;AV3,DATA!X:AD,2,FALSE),"SAISIR FILIERE ET CATEGORIE")</f>
        <v>SAISIR FILIERE ET CATEGORIE</v>
      </c>
      <c r="C9" s="24" t="s">
        <v>58</v>
      </c>
      <c r="D9" s="26"/>
      <c r="E9" s="25"/>
      <c r="F9" s="26"/>
      <c r="G9" s="27"/>
      <c r="H9" s="27"/>
      <c r="I9" s="27"/>
      <c r="J9" s="27"/>
      <c r="K9" s="27"/>
      <c r="L9" s="25"/>
      <c r="M9" s="169"/>
      <c r="N9" s="171"/>
      <c r="O9" s="171"/>
      <c r="P9" s="171"/>
      <c r="Q9" s="171"/>
      <c r="R9" s="173"/>
      <c r="S9" s="28"/>
      <c r="T9" s="169"/>
      <c r="U9" s="171"/>
      <c r="V9" s="180"/>
      <c r="W9" s="182"/>
      <c r="X9" s="184">
        <f>SUM(D10:L10,S10,M9:R10,T9:W10)</f>
        <v>0</v>
      </c>
      <c r="Y9" s="219"/>
      <c r="Z9" s="11" t="str">
        <f>S9&amp;AA9</f>
        <v>0</v>
      </c>
      <c r="AA9" s="11">
        <f>IFERROR(VLOOKUP($D9,DATA!$AT:$AW,3,FALSE),0)+IFERROR(VLOOKUP($E9,DATA!$AT:$AW,3,FALSE),0)</f>
        <v>0</v>
      </c>
      <c r="AB9" s="11">
        <f>IFERROR(VLOOKUP($D9,DATA!$AT:$AW,4,FALSE),0)+IFERROR(VLOOKUP($E9,DATA!$AT:$AW,4,FALSE),0)</f>
        <v>0</v>
      </c>
      <c r="AC9" s="11" t="str">
        <f>D9&amp;E9</f>
        <v/>
      </c>
      <c r="AD9" s="11">
        <f>IF(OR(ISBLANK(D9),D9="Simple Ext MD"),0,COUNTIF(AC:AC,AC9)-1)</f>
        <v>0</v>
      </c>
      <c r="AE9" s="11">
        <f>IF(OR(S9="Main droite",ISBLANK(S9)),0,COUNTIF($Z$9:$Z$32,Z9)-1)</f>
        <v>0</v>
      </c>
      <c r="AF9" s="11">
        <f>IF(X9=0,0,IF(X9&lt;=$AG$2,0,1))</f>
        <v>0</v>
      </c>
      <c r="AG9" s="29">
        <f>IFERROR(VLOOKUP(F9,DATA!$BA:$BC,3,FALSE),0)</f>
        <v>0</v>
      </c>
      <c r="AH9" s="29">
        <f>IFERROR(VLOOKUP(G9,DATA!$BA:$BC,3,FALSE),0)</f>
        <v>0</v>
      </c>
      <c r="AI9" s="29">
        <f>IFERROR(VLOOKUP(#REF!,DATA!$BA:$BC,3,FALSE),0)</f>
        <v>0</v>
      </c>
      <c r="AJ9" s="29">
        <f>IFERROR(VLOOKUP(H9,DATA!$BA:$BC,3,FALSE),0)</f>
        <v>0</v>
      </c>
      <c r="AK9" s="29">
        <f>IFERROR(VLOOKUP(I9,DATA!$BA:$BC,3,FALSE),0)</f>
        <v>0</v>
      </c>
      <c r="AL9" s="29">
        <f>IFERROR(VLOOKUP(J9,DATA!$BA:$BC,3,FALSE),0)</f>
        <v>0</v>
      </c>
      <c r="AM9" s="29">
        <f>IFERROR(VLOOKUP(K9,DATA!$BA:$BC,3,FALSE),0)</f>
        <v>0</v>
      </c>
      <c r="AN9" s="29">
        <f>IFERROR(VLOOKUP(L9,DATA!$BA:$BC,3,FALSE),0)</f>
        <v>0</v>
      </c>
      <c r="AO9" s="30">
        <f>IF(AND(COUNTIF($AG9:$AN9,"P")&gt;0,COUNTIF($AG9:$AN9,"SP")=0,COUNTIF($AG9:$AN9,"PD")=0),"PIVOT",0)</f>
        <v>0</v>
      </c>
      <c r="AP9" s="31">
        <f>IF(AND(COUNTIF($AG9:$AN9,"PD")=0,(OR(COUNTIF($AG9:$AN9,"SP")&gt;=1,COUNTIF($AG9:$AN9,"DSP")&gt;=1,COUNTIF($AG9:$AN9,"MSPD")&gt;=1))),"SUR PLACE",0)</f>
        <v>0</v>
      </c>
      <c r="AQ9" s="31">
        <f>IF(OR(COUNTIF($AG9:$AN9,"PD")=1,COUNTIF($AG9:$AN9,"MSPD")=1),"PETIT DEPLACEMENT",0)</f>
        <v>0</v>
      </c>
      <c r="AR9" s="30">
        <f>IF((COUNTIF($AG9:$AN9,"PD")+COUNTIF($AG9:$AN9,"MSPD"))&gt;1,"GRAND DEPLACEMENT",0)</f>
        <v>0</v>
      </c>
      <c r="AS9" s="30">
        <f>IF(AND(AQ9=0,AR9=0),0,"DEPLACEMENT")</f>
        <v>0</v>
      </c>
      <c r="AT9" s="30" t="e">
        <f>IF(VLOOKUP(B9,DATA!AM:AN,2,FALSE)=1,1,0)</f>
        <v>#N/A</v>
      </c>
      <c r="AU9" s="30">
        <f>IF(X9=0,0,IF(AT9=1,IF(X9&lt;&gt;0,0,1),IF(OR(B9=AO9,B9=AP9,B9=AQ9,B9=AR9,B9=AS9),0,1)))</f>
        <v>0</v>
      </c>
      <c r="AV9" s="229" t="str">
        <f>IF(AF9=0,"","Valeur du lancé dépasse le plafond de la catégorie")</f>
        <v/>
      </c>
      <c r="AW9" s="230"/>
      <c r="AX9" s="230"/>
      <c r="AY9" s="230" t="str">
        <f>IF(AD9=0,IF(AE9=0,"","Doublon rattrapage"),IF(AE9=0,"Doublon engagement","Doublon engagement et rattrapage"))</f>
        <v/>
      </c>
      <c r="AZ9" s="230"/>
      <c r="BA9" s="230"/>
      <c r="BB9" s="230" t="str">
        <f>IF(AU9=1,"Nature du lancé non conforme à la nature attendue","")</f>
        <v/>
      </c>
      <c r="BC9" s="230"/>
      <c r="BD9" s="230"/>
      <c r="BE9" s="91"/>
    </row>
    <row r="10" spans="1:59" ht="22.95" customHeight="1" thickBot="1" x14ac:dyDescent="0.3">
      <c r="B10" s="168"/>
      <c r="C10" s="32" t="s">
        <v>59</v>
      </c>
      <c r="D10" s="33">
        <f>SUMIFS(Engagt_valeur,Engagt_filière,$AK$1,Engagt_nom,'FPI MODELE'!D9)</f>
        <v>0</v>
      </c>
      <c r="E10" s="34">
        <f>SUMIFS(Engagt_valeur,Engagt_filière,$AK$1,Engagt_nom,'FPI MODELE'!E9)</f>
        <v>0</v>
      </c>
      <c r="F10" s="35">
        <f t="shared" ref="F10:L10" si="0">SUMIFS(Elements_valeurs,Elements_filière,$AM$1,Elements_nom,F9)</f>
        <v>0</v>
      </c>
      <c r="G10" s="36">
        <f t="shared" si="0"/>
        <v>0</v>
      </c>
      <c r="H10" s="36">
        <f t="shared" si="0"/>
        <v>0</v>
      </c>
      <c r="I10" s="36">
        <f t="shared" si="0"/>
        <v>0</v>
      </c>
      <c r="J10" s="36">
        <f t="shared" si="0"/>
        <v>0</v>
      </c>
      <c r="K10" s="36">
        <f t="shared" si="0"/>
        <v>0</v>
      </c>
      <c r="L10" s="37">
        <f t="shared" si="0"/>
        <v>0</v>
      </c>
      <c r="M10" s="170"/>
      <c r="N10" s="172"/>
      <c r="O10" s="172"/>
      <c r="P10" s="172"/>
      <c r="Q10" s="172"/>
      <c r="R10" s="174"/>
      <c r="S10" s="38">
        <f>SUMIFS(Rattr_valeur,Rattr_nom,S9,Rattr_filière,$AK$1)</f>
        <v>0</v>
      </c>
      <c r="T10" s="170"/>
      <c r="U10" s="172"/>
      <c r="V10" s="181"/>
      <c r="W10" s="183"/>
      <c r="X10" s="185"/>
      <c r="Y10" s="219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231"/>
      <c r="AW10" s="232"/>
      <c r="AX10" s="232"/>
      <c r="AY10" s="232"/>
      <c r="AZ10" s="232"/>
      <c r="BA10" s="232"/>
      <c r="BB10" s="232"/>
      <c r="BC10" s="232"/>
      <c r="BD10" s="232"/>
      <c r="BE10" s="92"/>
    </row>
    <row r="11" spans="1:59" ht="22.95" customHeight="1" x14ac:dyDescent="0.25">
      <c r="A11" s="175" t="s">
        <v>60</v>
      </c>
      <c r="B11" s="168"/>
      <c r="C11" s="39" t="s">
        <v>58</v>
      </c>
      <c r="D11" s="177"/>
      <c r="E11" s="178"/>
      <c r="F11" s="177"/>
      <c r="G11" s="179"/>
      <c r="H11" s="179"/>
      <c r="I11" s="179"/>
      <c r="J11" s="179"/>
      <c r="K11" s="179"/>
      <c r="L11" s="178"/>
      <c r="M11" s="136"/>
      <c r="N11" s="138"/>
      <c r="O11" s="138"/>
      <c r="P11" s="138"/>
      <c r="Q11" s="138"/>
      <c r="R11" s="126"/>
      <c r="S11" s="40"/>
      <c r="T11" s="136"/>
      <c r="U11" s="138"/>
      <c r="V11" s="138"/>
      <c r="W11" s="126"/>
      <c r="X11" s="161"/>
      <c r="Y11" s="219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63"/>
      <c r="AW11" s="149"/>
      <c r="AX11" s="41"/>
      <c r="AY11" s="149"/>
      <c r="AZ11" s="149"/>
      <c r="BA11" s="149"/>
      <c r="BB11" s="149"/>
      <c r="BC11" s="149"/>
      <c r="BD11" s="151"/>
      <c r="BE11" s="153"/>
    </row>
    <row r="12" spans="1:59" ht="22.95" customHeight="1" thickBot="1" x14ac:dyDescent="0.3">
      <c r="A12" s="176"/>
      <c r="B12" s="186"/>
      <c r="C12" s="42" t="s">
        <v>59</v>
      </c>
      <c r="D12" s="43"/>
      <c r="E12" s="44"/>
      <c r="F12" s="43"/>
      <c r="G12" s="45"/>
      <c r="H12" s="45"/>
      <c r="I12" s="45"/>
      <c r="J12" s="45"/>
      <c r="K12" s="45"/>
      <c r="L12" s="44"/>
      <c r="M12" s="137"/>
      <c r="N12" s="139"/>
      <c r="O12" s="139"/>
      <c r="P12" s="139"/>
      <c r="Q12" s="139"/>
      <c r="R12" s="127"/>
      <c r="S12" s="46"/>
      <c r="T12" s="137"/>
      <c r="U12" s="139"/>
      <c r="V12" s="139"/>
      <c r="W12" s="127"/>
      <c r="X12" s="162"/>
      <c r="Y12" s="219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64"/>
      <c r="AW12" s="150"/>
      <c r="AX12" s="47"/>
      <c r="AY12" s="150"/>
      <c r="AZ12" s="150"/>
      <c r="BA12" s="150"/>
      <c r="BB12" s="150"/>
      <c r="BC12" s="150"/>
      <c r="BD12" s="152"/>
      <c r="BE12" s="154"/>
    </row>
    <row r="13" spans="1:59" ht="63" customHeight="1" x14ac:dyDescent="0.25">
      <c r="A13" s="165"/>
      <c r="B13" s="167" t="str">
        <f>IFERROR(VLOOKUP(AV1&amp;AV3,DATA!X:AD,3,FALSE),"SAISIR FILIERE ET CATEGORIE")</f>
        <v>SAISIR FILIERE ET CATEGORIE</v>
      </c>
      <c r="C13" s="24" t="s">
        <v>58</v>
      </c>
      <c r="D13" s="26"/>
      <c r="E13" s="25"/>
      <c r="F13" s="26"/>
      <c r="G13" s="27"/>
      <c r="H13" s="27"/>
      <c r="I13" s="27"/>
      <c r="J13" s="27"/>
      <c r="K13" s="27"/>
      <c r="L13" s="25"/>
      <c r="M13" s="169"/>
      <c r="N13" s="171"/>
      <c r="O13" s="171"/>
      <c r="P13" s="171"/>
      <c r="Q13" s="171"/>
      <c r="R13" s="173"/>
      <c r="S13" s="28"/>
      <c r="T13" s="169"/>
      <c r="U13" s="171"/>
      <c r="V13" s="180"/>
      <c r="W13" s="182"/>
      <c r="X13" s="184">
        <f>SUM(D14:L14,S14,M13:R14,T13:W14)</f>
        <v>0</v>
      </c>
      <c r="Y13" s="219"/>
      <c r="Z13" s="11" t="str">
        <f>S13&amp;AA13</f>
        <v>0</v>
      </c>
      <c r="AA13" s="11">
        <f>IFERROR(VLOOKUP($D13,DATA!$AT:$AW,3,FALSE),0)+IFERROR(VLOOKUP($E13,DATA!$AT:$AW,3,FALSE),0)</f>
        <v>0</v>
      </c>
      <c r="AB13" s="11">
        <f>IFERROR(VLOOKUP($D13,DATA!$AT:$AW,4,FALSE),0)+IFERROR(VLOOKUP($E13,DATA!$AT:$AW,4,FALSE),0)</f>
        <v>0</v>
      </c>
      <c r="AC13" s="11" t="str">
        <f>D13&amp;E13</f>
        <v/>
      </c>
      <c r="AD13" s="11">
        <f>IF(OR(ISBLANK(D13),D13="Simple Ext MD"),0,COUNTIF(AC:AC,AC13)-1)</f>
        <v>0</v>
      </c>
      <c r="AE13" s="11">
        <f>IF(OR(S13="Main droite",ISBLANK(S13)),0,COUNTIF($Z$9:$Z$32,Z13)-1)</f>
        <v>0</v>
      </c>
      <c r="AF13" s="11">
        <f>IF(X13=0,0,IF(X13&lt;=$AG$2,0,1))</f>
        <v>0</v>
      </c>
      <c r="AG13" s="29">
        <f>IFERROR(VLOOKUP(F13,DATA!$BA:$BC,3,FALSE),0)</f>
        <v>0</v>
      </c>
      <c r="AH13" s="29">
        <f>IFERROR(VLOOKUP(G13,DATA!$BA:$BC,3,FALSE),0)</f>
        <v>0</v>
      </c>
      <c r="AI13" s="29">
        <f>IFERROR(VLOOKUP(#REF!,DATA!$BA:$BC,3,FALSE),0)</f>
        <v>0</v>
      </c>
      <c r="AJ13" s="29">
        <f>IFERROR(VLOOKUP(H13,DATA!$BA:$BC,3,FALSE),0)</f>
        <v>0</v>
      </c>
      <c r="AK13" s="29">
        <f>IFERROR(VLOOKUP(I13,DATA!$BA:$BC,3,FALSE),0)</f>
        <v>0</v>
      </c>
      <c r="AL13" s="29">
        <f>IFERROR(VLOOKUP(J13,DATA!$BA:$BC,3,FALSE),0)</f>
        <v>0</v>
      </c>
      <c r="AM13" s="29">
        <f>IFERROR(VLOOKUP(K13,DATA!$BA:$BC,3,FALSE),0)</f>
        <v>0</v>
      </c>
      <c r="AN13" s="29">
        <f>IFERROR(VLOOKUP(L13,DATA!$BA:$BC,3,FALSE),0)</f>
        <v>0</v>
      </c>
      <c r="AO13" s="30">
        <f>IF(AND(COUNTIF($AG13:$AN13,"P")&gt;0,COUNTIF($AG13:$AN13,"SP")=0,COUNTIF($AG13:$AN13,"PD")=0),"PIVOT",0)</f>
        <v>0</v>
      </c>
      <c r="AP13" s="31">
        <f>IF(AND(COUNTIF($AG13:$AN13,"PD")=0,(OR(COUNTIF($AG13:$AN13,"SP")&gt;=1,COUNTIF($AG13:$AN13,"DSP")&gt;=1,COUNTIF($AG13:$AN13,"MSPD")&gt;=1))),"SUR PLACE",0)</f>
        <v>0</v>
      </c>
      <c r="AQ13" s="31">
        <f>IF(OR(COUNTIF($AG13:$AN13,"PD")=1,COUNTIF($AG13:$AN13,"MSPD")=1),"PETIT DEPLACEMENT",0)</f>
        <v>0</v>
      </c>
      <c r="AR13" s="30">
        <f>IF((COUNTIF($AG13:$AN13,"PD")+COUNTIF($AG13:$AN13,"MSPD"))&gt;1,"GRAND DEPLACEMENT",0)</f>
        <v>0</v>
      </c>
      <c r="AS13" s="30">
        <f>IF(AND(AQ13=0,AR13=0),0,"DEPLACEMENT")</f>
        <v>0</v>
      </c>
      <c r="AT13" s="30" t="e">
        <f>IF(VLOOKUP(B13,DATA!AM:AN,2,FALSE)=1,1,0)</f>
        <v>#N/A</v>
      </c>
      <c r="AU13" s="30">
        <f>IF(X13=0,0,IF(AT13=1,IF(X13&lt;&gt;0,0,1),IF(OR(B13=AO13,B13=AP13,B13=AQ13,B13=AR13,B13=AS13),0,1)))</f>
        <v>0</v>
      </c>
      <c r="AV13" s="229" t="str">
        <f>IF(AF13=0,"","Valeur du lancé dépasse le plafond de la catégorie")</f>
        <v/>
      </c>
      <c r="AW13" s="230"/>
      <c r="AX13" s="230"/>
      <c r="AY13" s="230" t="str">
        <f>IF(AD13=0,IF(AE13=0,"","Doublon rattrapage"),IF(AE13=0,"Doublon engagement","Doublon engagement et rattrapage"))</f>
        <v/>
      </c>
      <c r="AZ13" s="230"/>
      <c r="BA13" s="230"/>
      <c r="BB13" s="230" t="str">
        <f>IF(AU13=1,"Nature du lancé non conforme à la nature attendue","")</f>
        <v/>
      </c>
      <c r="BC13" s="230"/>
      <c r="BD13" s="230"/>
      <c r="BE13" s="93"/>
    </row>
    <row r="14" spans="1:59" ht="22.95" customHeight="1" thickBot="1" x14ac:dyDescent="0.3">
      <c r="A14" s="166"/>
      <c r="B14" s="168"/>
      <c r="C14" s="32" t="s">
        <v>59</v>
      </c>
      <c r="D14" s="33">
        <f>SUMIFS(Engagt_valeur,Engagt_filière,$AK$1,Engagt_nom,'FPI MODELE'!D13)</f>
        <v>0</v>
      </c>
      <c r="E14" s="34">
        <f>SUMIFS(Engagt_valeur,Engagt_filière,$AK$1,Engagt_nom,'FPI MODELE'!E13)</f>
        <v>0</v>
      </c>
      <c r="F14" s="35">
        <f t="shared" ref="F14:L14" si="1">SUMIFS(Elements_valeurs,Elements_filière,$AM$1,Elements_nom,F13)</f>
        <v>0</v>
      </c>
      <c r="G14" s="36">
        <f t="shared" si="1"/>
        <v>0</v>
      </c>
      <c r="H14" s="36">
        <f t="shared" si="1"/>
        <v>0</v>
      </c>
      <c r="I14" s="36">
        <f t="shared" si="1"/>
        <v>0</v>
      </c>
      <c r="J14" s="36">
        <f t="shared" si="1"/>
        <v>0</v>
      </c>
      <c r="K14" s="36">
        <f t="shared" si="1"/>
        <v>0</v>
      </c>
      <c r="L14" s="37">
        <f t="shared" si="1"/>
        <v>0</v>
      </c>
      <c r="M14" s="170"/>
      <c r="N14" s="172"/>
      <c r="O14" s="172"/>
      <c r="P14" s="172"/>
      <c r="Q14" s="172"/>
      <c r="R14" s="174"/>
      <c r="S14" s="38">
        <f>SUMIFS(Rattr_valeur,Rattr_nom,S13,Rattr_filière,$AK$1)</f>
        <v>0</v>
      </c>
      <c r="T14" s="170"/>
      <c r="U14" s="172"/>
      <c r="V14" s="181"/>
      <c r="W14" s="183"/>
      <c r="X14" s="185"/>
      <c r="Y14" s="219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231"/>
      <c r="AW14" s="232"/>
      <c r="AX14" s="232"/>
      <c r="AY14" s="232"/>
      <c r="AZ14" s="232"/>
      <c r="BA14" s="232"/>
      <c r="BB14" s="232"/>
      <c r="BC14" s="232"/>
      <c r="BD14" s="232"/>
      <c r="BE14" s="94"/>
    </row>
    <row r="15" spans="1:59" ht="22.95" customHeight="1" x14ac:dyDescent="0.25">
      <c r="A15" s="175" t="s">
        <v>60</v>
      </c>
      <c r="B15" s="168"/>
      <c r="C15" s="39" t="s">
        <v>58</v>
      </c>
      <c r="D15" s="177"/>
      <c r="E15" s="178"/>
      <c r="F15" s="177"/>
      <c r="G15" s="179"/>
      <c r="H15" s="179"/>
      <c r="I15" s="179"/>
      <c r="J15" s="179"/>
      <c r="K15" s="179"/>
      <c r="L15" s="178"/>
      <c r="M15" s="136"/>
      <c r="N15" s="138"/>
      <c r="O15" s="138"/>
      <c r="P15" s="138"/>
      <c r="Q15" s="138"/>
      <c r="R15" s="126"/>
      <c r="S15" s="40"/>
      <c r="T15" s="136"/>
      <c r="U15" s="138"/>
      <c r="V15" s="138"/>
      <c r="W15" s="126"/>
      <c r="X15" s="161"/>
      <c r="Y15" s="219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63"/>
      <c r="AW15" s="149"/>
      <c r="AX15" s="41"/>
      <c r="AY15" s="149"/>
      <c r="AZ15" s="149"/>
      <c r="BA15" s="149"/>
      <c r="BB15" s="149"/>
      <c r="BC15" s="149"/>
      <c r="BD15" s="151"/>
      <c r="BE15" s="153"/>
    </row>
    <row r="16" spans="1:59" ht="22.95" customHeight="1" thickBot="1" x14ac:dyDescent="0.3">
      <c r="A16" s="176"/>
      <c r="B16" s="186"/>
      <c r="C16" s="42" t="s">
        <v>59</v>
      </c>
      <c r="D16" s="43"/>
      <c r="E16" s="44"/>
      <c r="F16" s="43"/>
      <c r="G16" s="45"/>
      <c r="H16" s="45"/>
      <c r="I16" s="45"/>
      <c r="J16" s="45"/>
      <c r="K16" s="45"/>
      <c r="L16" s="44"/>
      <c r="M16" s="137"/>
      <c r="N16" s="139"/>
      <c r="O16" s="139"/>
      <c r="P16" s="139"/>
      <c r="Q16" s="139"/>
      <c r="R16" s="127"/>
      <c r="S16" s="46"/>
      <c r="T16" s="137"/>
      <c r="U16" s="139"/>
      <c r="V16" s="139"/>
      <c r="W16" s="127"/>
      <c r="X16" s="162"/>
      <c r="Y16" s="219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64"/>
      <c r="AW16" s="150"/>
      <c r="AX16" s="47"/>
      <c r="AY16" s="150"/>
      <c r="AZ16" s="150"/>
      <c r="BA16" s="150"/>
      <c r="BB16" s="150"/>
      <c r="BC16" s="150"/>
      <c r="BD16" s="152"/>
      <c r="BE16" s="154"/>
    </row>
    <row r="17" spans="1:57" ht="63" customHeight="1" x14ac:dyDescent="0.25">
      <c r="A17" s="165"/>
      <c r="B17" s="167" t="str">
        <f>IFERROR(VLOOKUP(AV1&amp;AV3,DATA!X:AD,4,FALSE),"SAISIR FILIERE ET CATEGORIE")</f>
        <v>SAISIR FILIERE ET CATEGORIE</v>
      </c>
      <c r="C17" s="24" t="s">
        <v>58</v>
      </c>
      <c r="D17" s="26"/>
      <c r="E17" s="25"/>
      <c r="F17" s="26"/>
      <c r="G17" s="27"/>
      <c r="H17" s="27"/>
      <c r="I17" s="27"/>
      <c r="J17" s="27"/>
      <c r="K17" s="27"/>
      <c r="L17" s="25"/>
      <c r="M17" s="169"/>
      <c r="N17" s="171"/>
      <c r="O17" s="171"/>
      <c r="P17" s="171"/>
      <c r="Q17" s="171"/>
      <c r="R17" s="173"/>
      <c r="S17" s="28"/>
      <c r="T17" s="169"/>
      <c r="U17" s="171"/>
      <c r="V17" s="180"/>
      <c r="W17" s="182"/>
      <c r="X17" s="184">
        <f>SUM(D18:L18,S18,M17:R18,T17:W18)</f>
        <v>0</v>
      </c>
      <c r="Y17" s="219"/>
      <c r="Z17" s="11" t="str">
        <f>S17&amp;AA17</f>
        <v>0</v>
      </c>
      <c r="AA17" s="11">
        <f>IFERROR(VLOOKUP($D17,DATA!$AT:$AW,3,FALSE),0)+IFERROR(VLOOKUP($E17,DATA!$AT:$AW,3,FALSE),0)</f>
        <v>0</v>
      </c>
      <c r="AB17" s="11">
        <f>IFERROR(VLOOKUP($D17,DATA!$AT:$AW,4,FALSE),0)+IFERROR(VLOOKUP($E17,DATA!$AT:$AW,4,FALSE),0)</f>
        <v>0</v>
      </c>
      <c r="AC17" s="11" t="str">
        <f>D17&amp;E17</f>
        <v/>
      </c>
      <c r="AD17" s="11">
        <f>IF(OR(ISBLANK(D17),D17="Simple Ext MD"),0,COUNTIF(AC:AC,AC17)-1)</f>
        <v>0</v>
      </c>
      <c r="AE17" s="11">
        <f>IF(OR(S17="Main droite",ISBLANK(S17)),0,COUNTIF($Z$9:$Z$32,Z17)-1)</f>
        <v>0</v>
      </c>
      <c r="AF17" s="11">
        <f>IF(X17=0,0,IF(X17&lt;=$AG$2,0,1))</f>
        <v>0</v>
      </c>
      <c r="AG17" s="29">
        <f>IFERROR(VLOOKUP(F17,DATA!$BA:$BC,3,FALSE),0)</f>
        <v>0</v>
      </c>
      <c r="AH17" s="29">
        <f>IFERROR(VLOOKUP(G17,DATA!$BA:$BC,3,FALSE),0)</f>
        <v>0</v>
      </c>
      <c r="AI17" s="29">
        <f>IFERROR(VLOOKUP(#REF!,DATA!$BA:$BC,3,FALSE),0)</f>
        <v>0</v>
      </c>
      <c r="AJ17" s="29">
        <f>IFERROR(VLOOKUP(H17,DATA!$BA:$BC,3,FALSE),0)</f>
        <v>0</v>
      </c>
      <c r="AK17" s="29">
        <f>IFERROR(VLOOKUP(I17,DATA!$BA:$BC,3,FALSE),0)</f>
        <v>0</v>
      </c>
      <c r="AL17" s="29">
        <f>IFERROR(VLOOKUP(J17,DATA!$BA:$BC,3,FALSE),0)</f>
        <v>0</v>
      </c>
      <c r="AM17" s="29">
        <f>IFERROR(VLOOKUP(K17,DATA!$BA:$BC,3,FALSE),0)</f>
        <v>0</v>
      </c>
      <c r="AN17" s="29">
        <f>IFERROR(VLOOKUP(L17,DATA!$BA:$BC,3,FALSE),0)</f>
        <v>0</v>
      </c>
      <c r="AO17" s="30">
        <f>IF(AND(COUNTIF($AG17:$AN17,"P")&gt;0,COUNTIF($AG17:$AN17,"SP")=0,COUNTIF($AG17:$AN17,"PD")=0),"PIVOT",0)</f>
        <v>0</v>
      </c>
      <c r="AP17" s="31">
        <f>IF(AND(COUNTIF($AG17:$AN17,"PD")=0,(OR(COUNTIF($AG17:$AN17,"SP")&gt;=1,COUNTIF($AG17:$AN17,"DSP")&gt;=1,COUNTIF($AG17:$AN17,"MSPD")&gt;=1))),"SUR PLACE",0)</f>
        <v>0</v>
      </c>
      <c r="AQ17" s="31">
        <f>IF(OR(COUNTIF($AG17:$AN17,"PD")=1,COUNTIF($AG17:$AN17,"MSPD")=1),"PETIT DEPLACEMENT",0)</f>
        <v>0</v>
      </c>
      <c r="AR17" s="30">
        <f>IF((COUNTIF($AG17:$AN17,"PD")+COUNTIF($AG17:$AN17,"MSPD"))&gt;1,"GRAND DEPLACEMENT",0)</f>
        <v>0</v>
      </c>
      <c r="AS17" s="30">
        <f>IF(AND(AQ17=0,AR17=0),0,"DEPLACEMENT")</f>
        <v>0</v>
      </c>
      <c r="AT17" s="30" t="e">
        <f>IF(VLOOKUP(B17,DATA!AM:AN,2,FALSE)=1,1,0)</f>
        <v>#N/A</v>
      </c>
      <c r="AU17" s="30">
        <f>IF(X17=0,0,IF(AT17=1,IF(X17&lt;&gt;0,0,1),IF(OR(B17=AO17,B17=AP17,B17=AQ17,B17=AR17,B17=AS17),0,1)))</f>
        <v>0</v>
      </c>
      <c r="AV17" s="229" t="str">
        <f>IF(AF17=0,"","Valeur du lancé dépasse le plafond de la catégorie")</f>
        <v/>
      </c>
      <c r="AW17" s="230"/>
      <c r="AX17" s="230"/>
      <c r="AY17" s="230" t="str">
        <f>IF(AD17=0,IF(AE17=0,"","Doublon rattrapage"),IF(AE17=0,"Doublon engagement","Doublon engagement et rattrapage"))</f>
        <v/>
      </c>
      <c r="AZ17" s="230"/>
      <c r="BA17" s="230"/>
      <c r="BB17" s="230" t="str">
        <f>IF(AU17=1,"Nature du lancé non conforme à la nature attendue","")</f>
        <v/>
      </c>
      <c r="BC17" s="230"/>
      <c r="BD17" s="230"/>
      <c r="BE17" s="93"/>
    </row>
    <row r="18" spans="1:57" ht="22.95" customHeight="1" thickBot="1" x14ac:dyDescent="0.3">
      <c r="A18" s="166"/>
      <c r="B18" s="168"/>
      <c r="C18" s="32" t="s">
        <v>59</v>
      </c>
      <c r="D18" s="33">
        <f>SUMIFS(Engagt_valeur,Engagt_filière,$AK$1,Engagt_nom,'FPI MODELE'!D17)</f>
        <v>0</v>
      </c>
      <c r="E18" s="34">
        <f>SUMIFS(Engagt_valeur,Engagt_filière,$AK$1,Engagt_nom,'FPI MODELE'!E17)</f>
        <v>0</v>
      </c>
      <c r="F18" s="35">
        <f t="shared" ref="F18:L18" si="2">SUMIFS(Elements_valeurs,Elements_filière,$AM$1,Elements_nom,F17)</f>
        <v>0</v>
      </c>
      <c r="G18" s="36">
        <f t="shared" si="2"/>
        <v>0</v>
      </c>
      <c r="H18" s="36">
        <f t="shared" si="2"/>
        <v>0</v>
      </c>
      <c r="I18" s="36">
        <f t="shared" si="2"/>
        <v>0</v>
      </c>
      <c r="J18" s="36">
        <f t="shared" si="2"/>
        <v>0</v>
      </c>
      <c r="K18" s="36">
        <f t="shared" si="2"/>
        <v>0</v>
      </c>
      <c r="L18" s="37">
        <f t="shared" si="2"/>
        <v>0</v>
      </c>
      <c r="M18" s="170"/>
      <c r="N18" s="172"/>
      <c r="O18" s="172"/>
      <c r="P18" s="172"/>
      <c r="Q18" s="172"/>
      <c r="R18" s="174"/>
      <c r="S18" s="38">
        <f>SUMIFS(Rattr_valeur,Rattr_nom,S17,Rattr_filière,$AK$1)</f>
        <v>0</v>
      </c>
      <c r="T18" s="170"/>
      <c r="U18" s="172"/>
      <c r="V18" s="181"/>
      <c r="W18" s="183"/>
      <c r="X18" s="185"/>
      <c r="Y18" s="219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231"/>
      <c r="AW18" s="232"/>
      <c r="AX18" s="232"/>
      <c r="AY18" s="232"/>
      <c r="AZ18" s="232"/>
      <c r="BA18" s="232"/>
      <c r="BB18" s="232"/>
      <c r="BC18" s="232"/>
      <c r="BD18" s="232"/>
      <c r="BE18" s="94"/>
    </row>
    <row r="19" spans="1:57" ht="22.95" customHeight="1" x14ac:dyDescent="0.25">
      <c r="A19" s="175" t="s">
        <v>60</v>
      </c>
      <c r="B19" s="168"/>
      <c r="C19" s="39" t="s">
        <v>58</v>
      </c>
      <c r="D19" s="177"/>
      <c r="E19" s="178"/>
      <c r="F19" s="177"/>
      <c r="G19" s="179"/>
      <c r="H19" s="179"/>
      <c r="I19" s="179"/>
      <c r="J19" s="179"/>
      <c r="K19" s="179"/>
      <c r="L19" s="178"/>
      <c r="M19" s="136"/>
      <c r="N19" s="138"/>
      <c r="O19" s="138"/>
      <c r="P19" s="138"/>
      <c r="Q19" s="138"/>
      <c r="R19" s="126"/>
      <c r="S19" s="40"/>
      <c r="T19" s="136"/>
      <c r="U19" s="138"/>
      <c r="V19" s="138"/>
      <c r="W19" s="126"/>
      <c r="X19" s="161"/>
      <c r="Y19" s="219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63"/>
      <c r="AW19" s="149"/>
      <c r="AX19" s="41"/>
      <c r="AY19" s="149"/>
      <c r="AZ19" s="149"/>
      <c r="BA19" s="149"/>
      <c r="BB19" s="149"/>
      <c r="BC19" s="149"/>
      <c r="BD19" s="151"/>
      <c r="BE19" s="153"/>
    </row>
    <row r="20" spans="1:57" ht="22.95" customHeight="1" thickBot="1" x14ac:dyDescent="0.3">
      <c r="A20" s="176"/>
      <c r="B20" s="168"/>
      <c r="C20" s="42" t="s">
        <v>59</v>
      </c>
      <c r="D20" s="43"/>
      <c r="E20" s="44"/>
      <c r="F20" s="43"/>
      <c r="G20" s="45"/>
      <c r="H20" s="45"/>
      <c r="I20" s="45"/>
      <c r="J20" s="45"/>
      <c r="K20" s="45"/>
      <c r="L20" s="44"/>
      <c r="M20" s="137"/>
      <c r="N20" s="139"/>
      <c r="O20" s="139"/>
      <c r="P20" s="139"/>
      <c r="Q20" s="139"/>
      <c r="R20" s="127"/>
      <c r="S20" s="46"/>
      <c r="T20" s="137"/>
      <c r="U20" s="139"/>
      <c r="V20" s="139"/>
      <c r="W20" s="127"/>
      <c r="X20" s="162"/>
      <c r="Y20" s="219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64"/>
      <c r="AW20" s="150"/>
      <c r="AX20" s="47"/>
      <c r="AY20" s="150"/>
      <c r="AZ20" s="150"/>
      <c r="BA20" s="150"/>
      <c r="BB20" s="150"/>
      <c r="BC20" s="150"/>
      <c r="BD20" s="152"/>
      <c r="BE20" s="154"/>
    </row>
    <row r="21" spans="1:57" ht="63" customHeight="1" x14ac:dyDescent="0.25">
      <c r="A21" s="165"/>
      <c r="B21" s="167" t="str">
        <f>IFERROR(VLOOKUP(AV1&amp;AV3,DATA!X:AD,5,FALSE),"SAISIR FILIERE ET CATEGORIE")</f>
        <v>SAISIR FILIERE ET CATEGORIE</v>
      </c>
      <c r="C21" s="24" t="s">
        <v>58</v>
      </c>
      <c r="D21" s="26"/>
      <c r="E21" s="25"/>
      <c r="F21" s="26"/>
      <c r="G21" s="27"/>
      <c r="H21" s="27"/>
      <c r="I21" s="27"/>
      <c r="J21" s="27"/>
      <c r="K21" s="27"/>
      <c r="L21" s="25"/>
      <c r="M21" s="169"/>
      <c r="N21" s="171"/>
      <c r="O21" s="171"/>
      <c r="P21" s="171"/>
      <c r="Q21" s="171"/>
      <c r="R21" s="173"/>
      <c r="S21" s="28"/>
      <c r="T21" s="169"/>
      <c r="U21" s="171"/>
      <c r="V21" s="180"/>
      <c r="W21" s="182"/>
      <c r="X21" s="184">
        <f>SUM(D22:L22,S22,M21:R22,T21:W22)</f>
        <v>0</v>
      </c>
      <c r="Y21" s="219"/>
      <c r="Z21" s="11" t="str">
        <f>S21&amp;AA21</f>
        <v>0</v>
      </c>
      <c r="AA21" s="11">
        <f>IFERROR(VLOOKUP($D21,DATA!$AT:$AW,3,FALSE),0)+IFERROR(VLOOKUP($E21,DATA!$AT:$AW,3,FALSE),0)</f>
        <v>0</v>
      </c>
      <c r="AB21" s="11">
        <f>IFERROR(VLOOKUP($D21,DATA!$AT:$AW,4,FALSE),0)+IFERROR(VLOOKUP($E21,DATA!$AT:$AW,4,FALSE),0)</f>
        <v>0</v>
      </c>
      <c r="AC21" s="11" t="str">
        <f>D21&amp;E21</f>
        <v/>
      </c>
      <c r="AD21" s="11">
        <f>IF(OR(ISBLANK(D21),D21="Simple Ext MD"),0,COUNTIF(AC:AC,AC21)-1)</f>
        <v>0</v>
      </c>
      <c r="AE21" s="11">
        <f>IF(OR(S21="Main droite",ISBLANK(S21)),0,COUNTIF($Z$9:$Z$32,Z21)-1)</f>
        <v>0</v>
      </c>
      <c r="AF21" s="11">
        <f>IF(X21=0,0,IF(X21&lt;=$AG$2,0,1))</f>
        <v>0</v>
      </c>
      <c r="AG21" s="29">
        <f>IFERROR(VLOOKUP(F21,DATA!$BA:$BC,3,FALSE),0)</f>
        <v>0</v>
      </c>
      <c r="AH21" s="29">
        <f>IFERROR(VLOOKUP(G21,DATA!$BA:$BC,3,FALSE),0)</f>
        <v>0</v>
      </c>
      <c r="AI21" s="29">
        <f>IFERROR(VLOOKUP(#REF!,DATA!$BA:$BC,3,FALSE),0)</f>
        <v>0</v>
      </c>
      <c r="AJ21" s="29">
        <f>IFERROR(VLOOKUP(H21,DATA!$BA:$BC,3,FALSE),0)</f>
        <v>0</v>
      </c>
      <c r="AK21" s="29">
        <f>IFERROR(VLOOKUP(I21,DATA!$BA:$BC,3,FALSE),0)</f>
        <v>0</v>
      </c>
      <c r="AL21" s="29">
        <f>IFERROR(VLOOKUP(J21,DATA!$BA:$BC,3,FALSE),0)</f>
        <v>0</v>
      </c>
      <c r="AM21" s="29">
        <f>IFERROR(VLOOKUP(K21,DATA!$BA:$BC,3,FALSE),0)</f>
        <v>0</v>
      </c>
      <c r="AN21" s="29">
        <f>IFERROR(VLOOKUP(L21,DATA!$BA:$BC,3,FALSE),0)</f>
        <v>0</v>
      </c>
      <c r="AO21" s="30">
        <f>IF(AND(COUNTIF($AG21:$AN21,"P")&gt;0,COUNTIF($AG21:$AN21,"SP")=0,COUNTIF($AG21:$AN21,"PD")=0),"PIVOT",0)</f>
        <v>0</v>
      </c>
      <c r="AP21" s="31">
        <f>IF(AND(COUNTIF($AG21:$AN21,"PD")=0,(OR(COUNTIF($AG21:$AN21,"SP")&gt;=1,COUNTIF($AG21:$AN21,"DSP")&gt;=1,COUNTIF($AG21:$AN21,"MSPD")&gt;=1))),"SUR PLACE",0)</f>
        <v>0</v>
      </c>
      <c r="AQ21" s="31">
        <f>IF(OR(COUNTIF($AG21:$AN21,"PD")=1,COUNTIF($AG21:$AN21,"MSPD")=1),"PETIT DEPLACEMENT",0)</f>
        <v>0</v>
      </c>
      <c r="AR21" s="30">
        <f>IF((COUNTIF($AG21:$AN21,"PD")+COUNTIF($AG21:$AN21,"MSPD"))&gt;1,"GRAND DEPLACEMENT",0)</f>
        <v>0</v>
      </c>
      <c r="AS21" s="30">
        <f>IF(AND(AQ21=0,AR21=0),0,"DEPLACEMENT")</f>
        <v>0</v>
      </c>
      <c r="AT21" s="30" t="e">
        <f>IF(VLOOKUP(B21,DATA!AM:AN,2,FALSE)=1,1,0)</f>
        <v>#N/A</v>
      </c>
      <c r="AU21" s="30">
        <f>IF(X21=0,0,IF(AT21=1,IF(X21&lt;&gt;0,0,1),IF(OR(B21=AO21,B21=AP21,B21=AQ21,B21=AR21,B21=AS21),0,1)))</f>
        <v>0</v>
      </c>
      <c r="AV21" s="229" t="str">
        <f>IF(AF21=0,"","Valeur du lancé dépasse le plafond de la catégorie")</f>
        <v/>
      </c>
      <c r="AW21" s="230"/>
      <c r="AX21" s="230"/>
      <c r="AY21" s="230" t="str">
        <f>IF(AD21=0,IF(AE21=0,"","Doublon rattrapage"),IF(AE21=0,"Doublon engagement","Doublon engagement et rattrapage"))</f>
        <v/>
      </c>
      <c r="AZ21" s="230"/>
      <c r="BA21" s="230"/>
      <c r="BB21" s="230" t="str">
        <f>IF(AU21=1,"Nature du lancé non conforme à la nature attendue","")</f>
        <v/>
      </c>
      <c r="BC21" s="230"/>
      <c r="BD21" s="230"/>
      <c r="BE21" s="93"/>
    </row>
    <row r="22" spans="1:57" ht="22.95" customHeight="1" thickBot="1" x14ac:dyDescent="0.3">
      <c r="A22" s="166"/>
      <c r="B22" s="168"/>
      <c r="C22" s="32" t="s">
        <v>59</v>
      </c>
      <c r="D22" s="33">
        <f>SUMIFS(Engagt_valeur,Engagt_filière,$AK$1,Engagt_nom,'FPI MODELE'!D21)</f>
        <v>0</v>
      </c>
      <c r="E22" s="34">
        <f>SUMIFS(Engagt_valeur,Engagt_filière,$AK$1,Engagt_nom,'FPI MODELE'!E21)</f>
        <v>0</v>
      </c>
      <c r="F22" s="35">
        <f t="shared" ref="F22:L22" si="3">SUMIFS(Elements_valeurs,Elements_filière,$AM$1,Elements_nom,F21)</f>
        <v>0</v>
      </c>
      <c r="G22" s="36">
        <f t="shared" si="3"/>
        <v>0</v>
      </c>
      <c r="H22" s="36">
        <f t="shared" si="3"/>
        <v>0</v>
      </c>
      <c r="I22" s="36">
        <f t="shared" si="3"/>
        <v>0</v>
      </c>
      <c r="J22" s="36">
        <f t="shared" si="3"/>
        <v>0</v>
      </c>
      <c r="K22" s="36">
        <f t="shared" si="3"/>
        <v>0</v>
      </c>
      <c r="L22" s="37">
        <f t="shared" si="3"/>
        <v>0</v>
      </c>
      <c r="M22" s="170"/>
      <c r="N22" s="172"/>
      <c r="O22" s="172"/>
      <c r="P22" s="172"/>
      <c r="Q22" s="172"/>
      <c r="R22" s="174"/>
      <c r="S22" s="38">
        <f>SUMIFS(Rattr_valeur,Rattr_nom,S21,Rattr_filière,$AK$1)</f>
        <v>0</v>
      </c>
      <c r="T22" s="170"/>
      <c r="U22" s="172"/>
      <c r="V22" s="181"/>
      <c r="W22" s="183"/>
      <c r="X22" s="185"/>
      <c r="Y22" s="219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231"/>
      <c r="AW22" s="232"/>
      <c r="AX22" s="232"/>
      <c r="AY22" s="232"/>
      <c r="AZ22" s="232"/>
      <c r="BA22" s="232"/>
      <c r="BB22" s="232"/>
      <c r="BC22" s="232"/>
      <c r="BD22" s="232"/>
      <c r="BE22" s="94"/>
    </row>
    <row r="23" spans="1:57" ht="22.95" customHeight="1" x14ac:dyDescent="0.25">
      <c r="A23" s="175" t="s">
        <v>60</v>
      </c>
      <c r="B23" s="168"/>
      <c r="C23" s="39" t="s">
        <v>58</v>
      </c>
      <c r="D23" s="177"/>
      <c r="E23" s="178"/>
      <c r="F23" s="177"/>
      <c r="G23" s="179"/>
      <c r="H23" s="179"/>
      <c r="I23" s="179"/>
      <c r="J23" s="179"/>
      <c r="K23" s="179"/>
      <c r="L23" s="178"/>
      <c r="M23" s="136"/>
      <c r="N23" s="138"/>
      <c r="O23" s="138"/>
      <c r="P23" s="138"/>
      <c r="Q23" s="138"/>
      <c r="R23" s="126"/>
      <c r="S23" s="40"/>
      <c r="T23" s="136"/>
      <c r="U23" s="138"/>
      <c r="V23" s="138"/>
      <c r="W23" s="126"/>
      <c r="X23" s="161"/>
      <c r="Y23" s="219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63"/>
      <c r="AW23" s="149"/>
      <c r="AX23" s="41"/>
      <c r="AY23" s="149"/>
      <c r="AZ23" s="149"/>
      <c r="BA23" s="149"/>
      <c r="BB23" s="149"/>
      <c r="BC23" s="149"/>
      <c r="BD23" s="151"/>
      <c r="BE23" s="153"/>
    </row>
    <row r="24" spans="1:57" ht="22.95" customHeight="1" thickBot="1" x14ac:dyDescent="0.3">
      <c r="A24" s="176"/>
      <c r="B24" s="168"/>
      <c r="C24" s="42" t="s">
        <v>59</v>
      </c>
      <c r="D24" s="43"/>
      <c r="E24" s="44"/>
      <c r="F24" s="43"/>
      <c r="G24" s="45"/>
      <c r="H24" s="45"/>
      <c r="I24" s="45"/>
      <c r="J24" s="45"/>
      <c r="K24" s="45"/>
      <c r="L24" s="44"/>
      <c r="M24" s="137"/>
      <c r="N24" s="139"/>
      <c r="O24" s="139"/>
      <c r="P24" s="139"/>
      <c r="Q24" s="139"/>
      <c r="R24" s="127"/>
      <c r="S24" s="46"/>
      <c r="T24" s="137"/>
      <c r="U24" s="139"/>
      <c r="V24" s="139"/>
      <c r="W24" s="127"/>
      <c r="X24" s="162"/>
      <c r="Y24" s="219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64"/>
      <c r="AW24" s="150"/>
      <c r="AX24" s="47"/>
      <c r="AY24" s="150"/>
      <c r="AZ24" s="150"/>
      <c r="BA24" s="150"/>
      <c r="BB24" s="150"/>
      <c r="BC24" s="150"/>
      <c r="BD24" s="152"/>
      <c r="BE24" s="154"/>
    </row>
    <row r="25" spans="1:57" ht="63" customHeight="1" x14ac:dyDescent="0.25">
      <c r="A25" s="165"/>
      <c r="B25" s="167" t="str">
        <f>IFERROR(VLOOKUP(AV1&amp;AV3,DATA!X:AD,6,FALSE),"SAISIR FILIERE ET CATEGORIE")</f>
        <v>SAISIR FILIERE ET CATEGORIE</v>
      </c>
      <c r="C25" s="24" t="s">
        <v>58</v>
      </c>
      <c r="D25" s="26"/>
      <c r="E25" s="25"/>
      <c r="F25" s="26"/>
      <c r="G25" s="27"/>
      <c r="H25" s="27"/>
      <c r="I25" s="27"/>
      <c r="J25" s="27"/>
      <c r="K25" s="27"/>
      <c r="L25" s="25"/>
      <c r="M25" s="169"/>
      <c r="N25" s="171"/>
      <c r="O25" s="171"/>
      <c r="P25" s="171"/>
      <c r="Q25" s="171"/>
      <c r="R25" s="173"/>
      <c r="S25" s="28"/>
      <c r="T25" s="169"/>
      <c r="U25" s="171"/>
      <c r="V25" s="180"/>
      <c r="W25" s="182"/>
      <c r="X25" s="184">
        <f>SUM(D26:L26,S26,M25:R26,T25:W26)</f>
        <v>0</v>
      </c>
      <c r="Y25" s="219"/>
      <c r="Z25" s="11" t="str">
        <f>S25&amp;AA25</f>
        <v>0</v>
      </c>
      <c r="AA25" s="11">
        <f>IFERROR(VLOOKUP($D25,DATA!$AT:$AW,3,FALSE),0)+IFERROR(VLOOKUP($E25,DATA!$AT:$AW,3,FALSE),0)</f>
        <v>0</v>
      </c>
      <c r="AB25" s="11">
        <f>IFERROR(VLOOKUP($D25,DATA!$AT:$AW,4,FALSE),0)+IFERROR(VLOOKUP($E25,DATA!$AT:$AW,4,FALSE),0)</f>
        <v>0</v>
      </c>
      <c r="AC25" s="11" t="str">
        <f>D25&amp;E25</f>
        <v/>
      </c>
      <c r="AD25" s="11">
        <f>IF(OR(ISBLANK(D25),D25="Simple Ext MD"),0,COUNTIF(AC:AC,AC25)-1)</f>
        <v>0</v>
      </c>
      <c r="AE25" s="11">
        <f>IF(OR(S25="Main droite",ISBLANK(S25)),0,COUNTIF($Z$9:$Z$32,Z25)-1)</f>
        <v>0</v>
      </c>
      <c r="AF25" s="11">
        <f>IF(X25=0,0,IF(X25&lt;=$AG$2,0,1))</f>
        <v>0</v>
      </c>
      <c r="AG25" s="29">
        <f>IFERROR(VLOOKUP(F25,DATA!$BA:$BC,3,FALSE),0)</f>
        <v>0</v>
      </c>
      <c r="AH25" s="29">
        <f>IFERROR(VLOOKUP(G25,DATA!$BA:$BC,3,FALSE),0)</f>
        <v>0</v>
      </c>
      <c r="AI25" s="29">
        <f>IFERROR(VLOOKUP(#REF!,DATA!$BA:$BC,3,FALSE),0)</f>
        <v>0</v>
      </c>
      <c r="AJ25" s="29">
        <f>IFERROR(VLOOKUP(H25,DATA!$BA:$BC,3,FALSE),0)</f>
        <v>0</v>
      </c>
      <c r="AK25" s="29">
        <f>IFERROR(VLOOKUP(I25,DATA!$BA:$BC,3,FALSE),0)</f>
        <v>0</v>
      </c>
      <c r="AL25" s="29">
        <f>IFERROR(VLOOKUP(J25,DATA!$BA:$BC,3,FALSE),0)</f>
        <v>0</v>
      </c>
      <c r="AM25" s="29">
        <f>IFERROR(VLOOKUP(K25,DATA!$BA:$BC,3,FALSE),0)</f>
        <v>0</v>
      </c>
      <c r="AN25" s="29">
        <f>IFERROR(VLOOKUP(L25,DATA!$BA:$BC,3,FALSE),0)</f>
        <v>0</v>
      </c>
      <c r="AO25" s="30">
        <f>IF(AND(COUNTIF($AG25:$AN25,"P")&gt;0,COUNTIF($AG25:$AN25,"SP")=0,COUNTIF($AG25:$AN25,"PD")=0),"PIVOT",0)</f>
        <v>0</v>
      </c>
      <c r="AP25" s="31">
        <f>IF(AND(COUNTIF($AG25:$AN25,"PD")=0,(OR(COUNTIF($AG25:$AN25,"SP")&gt;=1,COUNTIF($AG25:$AN25,"DSP")&gt;=1,COUNTIF($AG25:$AN25,"MSPD")&gt;=1))),"SUR PLACE",0)</f>
        <v>0</v>
      </c>
      <c r="AQ25" s="31">
        <f>IF(OR(COUNTIF($AG25:$AN25,"PD")=1,COUNTIF($AG25:$AN25,"MSPD")=1),"PETIT DEPLACEMENT",0)</f>
        <v>0</v>
      </c>
      <c r="AR25" s="30">
        <f>IF((COUNTIF($AG25:$AN25,"PD")+COUNTIF($AG25:$AN25,"MSPD"))&gt;1,"GRAND DEPLACEMENT",0)</f>
        <v>0</v>
      </c>
      <c r="AS25" s="30">
        <f>IF(AND(AQ25=0,AR25=0),0,"DEPLACEMENT")</f>
        <v>0</v>
      </c>
      <c r="AT25" s="30" t="e">
        <f>IF(VLOOKUP(B25,DATA!AM:AN,2,FALSE)=1,1,0)</f>
        <v>#N/A</v>
      </c>
      <c r="AU25" s="30">
        <f>IF(X25=0,0,IF(AT25=1,IF(X25&lt;&gt;0,0,1),IF(OR(B25=AO25,B25=AP25,B25=AQ25,B25=AR25,B25=AS25),0,1)))</f>
        <v>0</v>
      </c>
      <c r="AV25" s="229" t="str">
        <f>IF(AF25=0,"","Valeur du lancé dépasse le plafond de la catégorie")</f>
        <v/>
      </c>
      <c r="AW25" s="230"/>
      <c r="AX25" s="230"/>
      <c r="AY25" s="230" t="str">
        <f>IF(AD25=0,IF(AE25=0,"","Doublon rattrapage"),IF(AE25=0,"Doublon engagement","Doublon engagement et rattrapage"))</f>
        <v/>
      </c>
      <c r="AZ25" s="230"/>
      <c r="BA25" s="230"/>
      <c r="BB25" s="230" t="str">
        <f>IF(AU25=1,"Nature du lancé non conforme à la nature attendue","")</f>
        <v/>
      </c>
      <c r="BC25" s="230"/>
      <c r="BD25" s="230"/>
      <c r="BE25" s="93"/>
    </row>
    <row r="26" spans="1:57" ht="22.95" customHeight="1" thickBot="1" x14ac:dyDescent="0.3">
      <c r="A26" s="166"/>
      <c r="B26" s="168"/>
      <c r="C26" s="32" t="s">
        <v>59</v>
      </c>
      <c r="D26" s="33">
        <f>SUMIFS(Engagt_valeur,Engagt_filière,$AK$1,Engagt_nom,'FPI MODELE'!D25)</f>
        <v>0</v>
      </c>
      <c r="E26" s="34">
        <f>SUMIFS(Engagt_valeur,Engagt_filière,$AK$1,Engagt_nom,'FPI MODELE'!E25)</f>
        <v>0</v>
      </c>
      <c r="F26" s="35">
        <f t="shared" ref="F26:L26" si="4">SUMIFS(Elements_valeurs,Elements_filière,$AM$1,Elements_nom,F25)</f>
        <v>0</v>
      </c>
      <c r="G26" s="36">
        <f t="shared" si="4"/>
        <v>0</v>
      </c>
      <c r="H26" s="36">
        <f t="shared" si="4"/>
        <v>0</v>
      </c>
      <c r="I26" s="36">
        <f t="shared" si="4"/>
        <v>0</v>
      </c>
      <c r="J26" s="36">
        <f t="shared" si="4"/>
        <v>0</v>
      </c>
      <c r="K26" s="36">
        <f t="shared" si="4"/>
        <v>0</v>
      </c>
      <c r="L26" s="37">
        <f t="shared" si="4"/>
        <v>0</v>
      </c>
      <c r="M26" s="170"/>
      <c r="N26" s="172"/>
      <c r="O26" s="172"/>
      <c r="P26" s="172"/>
      <c r="Q26" s="172"/>
      <c r="R26" s="174"/>
      <c r="S26" s="38">
        <f>SUMIFS(Rattr_valeur,Rattr_nom,S25,Rattr_filière,$AK$1)</f>
        <v>0</v>
      </c>
      <c r="T26" s="170"/>
      <c r="U26" s="172"/>
      <c r="V26" s="181"/>
      <c r="W26" s="183"/>
      <c r="X26" s="185"/>
      <c r="Y26" s="219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231"/>
      <c r="AW26" s="232"/>
      <c r="AX26" s="232"/>
      <c r="AY26" s="232"/>
      <c r="AZ26" s="232"/>
      <c r="BA26" s="232"/>
      <c r="BB26" s="232"/>
      <c r="BC26" s="232"/>
      <c r="BD26" s="232"/>
      <c r="BE26" s="94"/>
    </row>
    <row r="27" spans="1:57" ht="22.95" customHeight="1" x14ac:dyDescent="0.25">
      <c r="A27" s="175" t="s">
        <v>60</v>
      </c>
      <c r="B27" s="168"/>
      <c r="C27" s="39" t="s">
        <v>58</v>
      </c>
      <c r="D27" s="177"/>
      <c r="E27" s="178"/>
      <c r="F27" s="177"/>
      <c r="G27" s="179"/>
      <c r="H27" s="179"/>
      <c r="I27" s="179"/>
      <c r="J27" s="179"/>
      <c r="K27" s="179"/>
      <c r="L27" s="178"/>
      <c r="M27" s="136"/>
      <c r="N27" s="138"/>
      <c r="O27" s="138"/>
      <c r="P27" s="138"/>
      <c r="Q27" s="138"/>
      <c r="R27" s="126"/>
      <c r="S27" s="40"/>
      <c r="T27" s="136"/>
      <c r="U27" s="138"/>
      <c r="V27" s="138"/>
      <c r="W27" s="126"/>
      <c r="X27" s="161"/>
      <c r="Y27" s="219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63"/>
      <c r="AW27" s="149"/>
      <c r="AX27" s="41"/>
      <c r="AY27" s="149"/>
      <c r="AZ27" s="149"/>
      <c r="BA27" s="149"/>
      <c r="BB27" s="149"/>
      <c r="BC27" s="149"/>
      <c r="BD27" s="151"/>
      <c r="BE27" s="153"/>
    </row>
    <row r="28" spans="1:57" ht="22.95" customHeight="1" thickBot="1" x14ac:dyDescent="0.3">
      <c r="A28" s="176"/>
      <c r="B28" s="168"/>
      <c r="C28" s="42" t="s">
        <v>59</v>
      </c>
      <c r="D28" s="43"/>
      <c r="E28" s="44"/>
      <c r="F28" s="43"/>
      <c r="G28" s="45"/>
      <c r="H28" s="45"/>
      <c r="I28" s="45"/>
      <c r="J28" s="45"/>
      <c r="K28" s="45"/>
      <c r="L28" s="44"/>
      <c r="M28" s="137"/>
      <c r="N28" s="139"/>
      <c r="O28" s="139"/>
      <c r="P28" s="139"/>
      <c r="Q28" s="139"/>
      <c r="R28" s="127"/>
      <c r="S28" s="46"/>
      <c r="T28" s="137"/>
      <c r="U28" s="139"/>
      <c r="V28" s="139"/>
      <c r="W28" s="127"/>
      <c r="X28" s="162"/>
      <c r="Y28" s="219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64"/>
      <c r="AW28" s="150"/>
      <c r="AX28" s="47"/>
      <c r="AY28" s="150"/>
      <c r="AZ28" s="150"/>
      <c r="BA28" s="150"/>
      <c r="BB28" s="150"/>
      <c r="BC28" s="150"/>
      <c r="BD28" s="152"/>
      <c r="BE28" s="154"/>
    </row>
    <row r="29" spans="1:57" ht="33.6" customHeight="1" x14ac:dyDescent="0.25">
      <c r="A29" s="165"/>
      <c r="B29" s="167" t="str">
        <f>IFERROR(VLOOKUP(AV1&amp;AV3,DATA!X:AD,7,FALSE),"SAISIR FILIERE ET CATEGORIE")</f>
        <v>SAISIR FILIERE ET CATEGORIE</v>
      </c>
      <c r="C29" s="24" t="s">
        <v>58</v>
      </c>
      <c r="D29" s="87"/>
      <c r="E29" s="89"/>
      <c r="F29" s="87"/>
      <c r="G29" s="88"/>
      <c r="H29" s="88"/>
      <c r="I29" s="88"/>
      <c r="J29" s="88"/>
      <c r="K29" s="88"/>
      <c r="L29" s="89"/>
      <c r="M29" s="169"/>
      <c r="N29" s="171"/>
      <c r="O29" s="171"/>
      <c r="P29" s="171"/>
      <c r="Q29" s="171"/>
      <c r="R29" s="173"/>
      <c r="S29" s="90"/>
      <c r="T29" s="169"/>
      <c r="U29" s="171"/>
      <c r="V29" s="180"/>
      <c r="W29" s="182"/>
      <c r="X29" s="184">
        <f>SUM(D30:L30,S30,M29:R30,T29:W30)</f>
        <v>0</v>
      </c>
      <c r="Y29" s="219"/>
      <c r="Z29" s="11" t="str">
        <f>S29&amp;AA29</f>
        <v>0</v>
      </c>
      <c r="AA29" s="11">
        <f>IFERROR(VLOOKUP($D29,DATA!$AT:$AW,3,FALSE),0)+IFERROR(VLOOKUP($E29,DATA!$AT:$AW,3,FALSE),0)</f>
        <v>0</v>
      </c>
      <c r="AB29" s="11">
        <f>IFERROR(VLOOKUP($D29,DATA!$AT:$AW,4,FALSE),0)+IFERROR(VLOOKUP($E29,DATA!$AT:$AW,4,FALSE),0)</f>
        <v>0</v>
      </c>
      <c r="AC29" s="11" t="str">
        <f>D29&amp;E29</f>
        <v/>
      </c>
      <c r="AD29" s="11">
        <f>IF(OR(ISBLANK(D29),D29="Simple Ext MD"),0,COUNTIF(AC:AC,AC29)-1)</f>
        <v>0</v>
      </c>
      <c r="AE29" s="11">
        <f>IF(OR(S29="Main droite",ISBLANK(S29)),0,COUNTIF($Z$9:$Z$32,Z29)-1)</f>
        <v>0</v>
      </c>
      <c r="AF29" s="11">
        <f>IF(X29=0,0,IF(X29&lt;=$AG$2,0,1))</f>
        <v>0</v>
      </c>
      <c r="AG29" s="29">
        <f>IFERROR(VLOOKUP(F29,DATA!$BA:$BC,3,FALSE),0)</f>
        <v>0</v>
      </c>
      <c r="AH29" s="29">
        <f>IFERROR(VLOOKUP(G29,DATA!$BA:$BC,3,FALSE),0)</f>
        <v>0</v>
      </c>
      <c r="AI29" s="29">
        <f>IFERROR(VLOOKUP(#REF!,DATA!$BA:$BC,3,FALSE),0)</f>
        <v>0</v>
      </c>
      <c r="AJ29" s="29">
        <f>IFERROR(VLOOKUP(H29,DATA!$BA:$BC,3,FALSE),0)</f>
        <v>0</v>
      </c>
      <c r="AK29" s="29">
        <f>IFERROR(VLOOKUP(I29,DATA!$BA:$BC,3,FALSE),0)</f>
        <v>0</v>
      </c>
      <c r="AL29" s="29">
        <f>IFERROR(VLOOKUP(J29,DATA!$BA:$BC,3,FALSE),0)</f>
        <v>0</v>
      </c>
      <c r="AM29" s="29">
        <f>IFERROR(VLOOKUP(K29,DATA!$BA:$BC,3,FALSE),0)</f>
        <v>0</v>
      </c>
      <c r="AN29" s="29">
        <f>IFERROR(VLOOKUP(L29,DATA!$BA:$BC,3,FALSE),0)</f>
        <v>0</v>
      </c>
      <c r="AO29" s="30">
        <f>IF(AND(COUNTIF($AG29:$AN29,"P")&gt;0,COUNTIF($AG29:$AN29,"SP")=0,COUNTIF($AG29:$AN29,"PD")=0),"PIVOT",0)</f>
        <v>0</v>
      </c>
      <c r="AP29" s="31">
        <f>IF(AND(COUNTIF($AG29:$AN29,"PD")=0,(OR(COUNTIF($AG29:$AN29,"SP")&gt;=1,COUNTIF($AG29:$AN29,"DSP")&gt;=1,COUNTIF($AG29:$AN29,"MSPD")&gt;=1))),"SUR PLACE",0)</f>
        <v>0</v>
      </c>
      <c r="AQ29" s="31">
        <f>IF(OR(COUNTIF($AG29:$AN29,"PD")=1,COUNTIF($AG29:$AN29,"MSPD")=1),"PETIT DEPLACEMENT",0)</f>
        <v>0</v>
      </c>
      <c r="AR29" s="30">
        <f>IF((COUNTIF($AG29:$AN29,"PD")+COUNTIF($AG29:$AN29,"MSPD"))&gt;1,"GRAND DEPLACEMENT",0)</f>
        <v>0</v>
      </c>
      <c r="AS29" s="30">
        <f>IF(AND(AQ29=0,AR29=0),0,"DEPLACEMENT")</f>
        <v>0</v>
      </c>
      <c r="AT29" s="30" t="e">
        <f>IF(VLOOKUP(B29,DATA!AM:AN,2,FALSE)=1,1,0)</f>
        <v>#N/A</v>
      </c>
      <c r="AU29" s="30">
        <f>IF(X29=0,0,IF(AT29=1,IF(X29&lt;&gt;0,0,1),IF(OR(B29=AO29,B29=AP29,B29=AQ29,B29=AR29,B29=AS29),0,1)))</f>
        <v>0</v>
      </c>
      <c r="AV29" s="229" t="str">
        <f>IF(AF29=0,"","Valeur du lancé dépasse le plafond de la catégorie")</f>
        <v/>
      </c>
      <c r="AW29" s="230"/>
      <c r="AX29" s="230"/>
      <c r="AY29" s="233" t="str">
        <f>IF(AD29=0,IF(AE29=0,"","Doublon rattrapage"),IF(AE29=0,"Doublon engagement","Doublon engagement et rattrapage"))</f>
        <v/>
      </c>
      <c r="AZ29" s="233"/>
      <c r="BA29" s="233"/>
      <c r="BB29" s="230" t="str">
        <f>IF(AU29=1,"Nature du lancé non conforme à la nature attendue","")</f>
        <v/>
      </c>
      <c r="BC29" s="230"/>
      <c r="BD29" s="230"/>
      <c r="BE29" s="93"/>
    </row>
    <row r="30" spans="1:57" ht="22.95" customHeight="1" thickBot="1" x14ac:dyDescent="0.3">
      <c r="A30" s="166"/>
      <c r="B30" s="168"/>
      <c r="C30" s="32" t="s">
        <v>59</v>
      </c>
      <c r="D30" s="33">
        <f>SUMIFS(Engagt_valeur,Engagt_filière,$AK$1,Engagt_nom,'FPI MODELE'!D29)</f>
        <v>0</v>
      </c>
      <c r="E30" s="34">
        <f>SUMIFS(Engagt_valeur,Engagt_filière,$AK$1,Engagt_nom,'FPI MODELE'!E29)</f>
        <v>0</v>
      </c>
      <c r="F30" s="35">
        <f t="shared" ref="F30:L30" si="5">SUMIFS(Elements_valeurs,Elements_filière,$AM$1,Elements_nom,F29)</f>
        <v>0</v>
      </c>
      <c r="G30" s="36">
        <f t="shared" si="5"/>
        <v>0</v>
      </c>
      <c r="H30" s="36">
        <f t="shared" si="5"/>
        <v>0</v>
      </c>
      <c r="I30" s="36">
        <f t="shared" si="5"/>
        <v>0</v>
      </c>
      <c r="J30" s="36">
        <f t="shared" si="5"/>
        <v>0</v>
      </c>
      <c r="K30" s="36">
        <f t="shared" si="5"/>
        <v>0</v>
      </c>
      <c r="L30" s="37">
        <f t="shared" si="5"/>
        <v>0</v>
      </c>
      <c r="M30" s="170"/>
      <c r="N30" s="172"/>
      <c r="O30" s="172"/>
      <c r="P30" s="172"/>
      <c r="Q30" s="172"/>
      <c r="R30" s="174"/>
      <c r="S30" s="38">
        <f>SUMIFS(Rattr_valeur,Rattr_nom,S29,Rattr_filière,$AK$1)</f>
        <v>0</v>
      </c>
      <c r="T30" s="170"/>
      <c r="U30" s="172"/>
      <c r="V30" s="181"/>
      <c r="W30" s="183"/>
      <c r="X30" s="185"/>
      <c r="Y30" s="219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231"/>
      <c r="AW30" s="232"/>
      <c r="AX30" s="232"/>
      <c r="AY30" s="234"/>
      <c r="AZ30" s="234"/>
      <c r="BA30" s="234"/>
      <c r="BB30" s="232"/>
      <c r="BC30" s="232"/>
      <c r="BD30" s="232"/>
      <c r="BE30" s="94"/>
    </row>
    <row r="31" spans="1:57" ht="22.95" customHeight="1" x14ac:dyDescent="0.25">
      <c r="A31" s="175" t="s">
        <v>60</v>
      </c>
      <c r="B31" s="168"/>
      <c r="C31" s="39" t="s">
        <v>58</v>
      </c>
      <c r="D31" s="177"/>
      <c r="E31" s="178"/>
      <c r="F31" s="177"/>
      <c r="G31" s="179"/>
      <c r="H31" s="179"/>
      <c r="I31" s="179"/>
      <c r="J31" s="179"/>
      <c r="K31" s="179"/>
      <c r="L31" s="178"/>
      <c r="M31" s="136"/>
      <c r="N31" s="138"/>
      <c r="O31" s="138"/>
      <c r="P31" s="138"/>
      <c r="Q31" s="138"/>
      <c r="R31" s="126"/>
      <c r="S31" s="40"/>
      <c r="T31" s="136"/>
      <c r="U31" s="138"/>
      <c r="V31" s="138"/>
      <c r="W31" s="126"/>
      <c r="X31" s="161"/>
      <c r="Y31" s="219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63"/>
      <c r="AW31" s="149"/>
      <c r="AX31" s="41"/>
      <c r="AY31" s="149"/>
      <c r="AZ31" s="149"/>
      <c r="BA31" s="149"/>
      <c r="BB31" s="149"/>
      <c r="BC31" s="149"/>
      <c r="BD31" s="151"/>
      <c r="BE31" s="153"/>
    </row>
    <row r="32" spans="1:57" ht="22.95" customHeight="1" thickBot="1" x14ac:dyDescent="0.3">
      <c r="A32" s="176"/>
      <c r="B32" s="168"/>
      <c r="C32" s="42" t="s">
        <v>59</v>
      </c>
      <c r="D32" s="43"/>
      <c r="E32" s="44"/>
      <c r="F32" s="43"/>
      <c r="G32" s="45"/>
      <c r="H32" s="45"/>
      <c r="I32" s="45"/>
      <c r="J32" s="45"/>
      <c r="K32" s="45"/>
      <c r="L32" s="44"/>
      <c r="M32" s="137"/>
      <c r="N32" s="139"/>
      <c r="O32" s="139"/>
      <c r="P32" s="139"/>
      <c r="Q32" s="139"/>
      <c r="R32" s="127"/>
      <c r="S32" s="46"/>
      <c r="T32" s="137"/>
      <c r="U32" s="139"/>
      <c r="V32" s="139"/>
      <c r="W32" s="127"/>
      <c r="X32" s="162"/>
      <c r="Y32" s="219"/>
      <c r="Z32" s="11"/>
      <c r="AA32" s="96">
        <f>IF(SUM(AA9:AA31)=0,1,0)</f>
        <v>1</v>
      </c>
      <c r="AB32" s="96">
        <f>IF(SUM(AB9:AB31)=0,1,0)</f>
        <v>1</v>
      </c>
      <c r="AC32" s="96"/>
      <c r="AD32" s="96">
        <f t="shared" ref="AD32" si="6">IF(SUM(AD9:AD31)=0,0,1)</f>
        <v>0</v>
      </c>
      <c r="AE32" s="96">
        <f t="shared" ref="AE32:AF32" si="7">IF(SUM(AE9:AE31)=0,0,1)</f>
        <v>0</v>
      </c>
      <c r="AF32" s="96">
        <f t="shared" si="7"/>
        <v>0</v>
      </c>
      <c r="AG32" s="96"/>
      <c r="AH32" s="96"/>
      <c r="AI32" s="96"/>
      <c r="AJ32" s="96"/>
      <c r="AK32" s="96"/>
      <c r="AL32" s="96"/>
      <c r="AM32" s="96"/>
      <c r="AN32" s="96"/>
      <c r="AO32" s="96"/>
      <c r="AP32" s="96"/>
      <c r="AQ32" s="96"/>
      <c r="AR32" s="96"/>
      <c r="AS32" s="96"/>
      <c r="AT32" s="96"/>
      <c r="AU32" s="96">
        <f t="shared" ref="AU32" si="8">IF(SUM(AU9:AU31)=0,0,1)</f>
        <v>0</v>
      </c>
      <c r="AV32" s="164"/>
      <c r="AW32" s="150"/>
      <c r="AX32" s="47"/>
      <c r="AY32" s="150"/>
      <c r="AZ32" s="150"/>
      <c r="BA32" s="150"/>
      <c r="BB32" s="150"/>
      <c r="BC32" s="150"/>
      <c r="BD32" s="152"/>
      <c r="BE32" s="154"/>
    </row>
    <row r="33" spans="1:58" ht="19.5" customHeight="1" x14ac:dyDescent="0.25">
      <c r="B33" s="155" t="s">
        <v>61</v>
      </c>
      <c r="C33" s="156"/>
      <c r="D33" s="156"/>
      <c r="E33" s="156"/>
      <c r="F33" s="156"/>
      <c r="G33" s="156"/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156"/>
      <c r="S33" s="156"/>
      <c r="T33" s="156"/>
      <c r="U33" s="156"/>
      <c r="V33" s="156"/>
      <c r="W33" s="157"/>
      <c r="X33" s="48">
        <f>X29+X25+X21+X17+X13+X9</f>
        <v>0</v>
      </c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158" t="s">
        <v>62</v>
      </c>
      <c r="AW33" s="159"/>
      <c r="AX33" s="159"/>
      <c r="AY33" s="159"/>
      <c r="AZ33" s="159"/>
      <c r="BA33" s="159"/>
      <c r="BB33" s="159"/>
      <c r="BC33" s="159"/>
      <c r="BD33" s="160"/>
      <c r="BE33" s="50"/>
      <c r="BF33" s="49"/>
    </row>
    <row r="34" spans="1:58" ht="19.5" customHeight="1" x14ac:dyDescent="0.25">
      <c r="B34" s="140" t="s">
        <v>63</v>
      </c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2"/>
      <c r="X34" s="51">
        <f>SUM(IF(X9&gt;0,1,0),IF(X13&gt;0,1,0),IF(X17&gt;0,1,0),IF(X21&gt;0,1,0),IF(X25&gt;0,1,0),IF(X29&gt;0,1,0))</f>
        <v>0</v>
      </c>
      <c r="Y34" s="118" t="s">
        <v>64</v>
      </c>
      <c r="Z34" s="118"/>
      <c r="AA34" s="118"/>
      <c r="AB34" s="118"/>
      <c r="AC34" s="118"/>
      <c r="AD34" s="118"/>
      <c r="AE34" s="118"/>
      <c r="AF34" s="118"/>
      <c r="AG34" s="118"/>
      <c r="AH34" s="118"/>
      <c r="AI34" s="118"/>
      <c r="AJ34" s="118"/>
      <c r="AK34" s="118"/>
      <c r="AL34" s="118"/>
      <c r="AM34" s="118"/>
      <c r="AN34" s="118"/>
      <c r="AO34" s="118"/>
      <c r="AP34" s="118"/>
      <c r="AQ34" s="118"/>
      <c r="AR34" s="118"/>
      <c r="AS34" s="118"/>
      <c r="AT34" s="118"/>
      <c r="AU34" s="118"/>
      <c r="AV34" s="118"/>
      <c r="AW34" s="118"/>
      <c r="AX34" s="118"/>
      <c r="AY34" s="118"/>
      <c r="AZ34" s="118"/>
      <c r="BA34" s="118"/>
      <c r="BB34" s="115" t="s">
        <v>607</v>
      </c>
      <c r="BC34" s="115"/>
      <c r="BD34" s="115"/>
      <c r="BE34" s="84"/>
      <c r="BF34" s="49"/>
    </row>
    <row r="35" spans="1:58" ht="19.5" customHeight="1" thickBot="1" x14ac:dyDescent="0.3">
      <c r="A35" s="52"/>
      <c r="B35" s="143" t="s">
        <v>65</v>
      </c>
      <c r="C35" s="144"/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144"/>
      <c r="R35" s="144"/>
      <c r="S35" s="144"/>
      <c r="T35" s="144"/>
      <c r="U35" s="144"/>
      <c r="V35" s="144"/>
      <c r="W35" s="145"/>
      <c r="X35" s="53" t="str">
        <f>IFERROR(X33/X34,"")</f>
        <v/>
      </c>
      <c r="Y35" s="146" t="s">
        <v>66</v>
      </c>
      <c r="Z35" s="146"/>
      <c r="AA35" s="146"/>
      <c r="AB35" s="146"/>
      <c r="AC35" s="146"/>
      <c r="AD35" s="146"/>
      <c r="AE35" s="146"/>
      <c r="AF35" s="146"/>
      <c r="AG35" s="146"/>
      <c r="AH35" s="146"/>
      <c r="AI35" s="146"/>
      <c r="AJ35" s="146"/>
      <c r="AK35" s="146"/>
      <c r="AL35" s="146"/>
      <c r="AM35" s="146"/>
      <c r="AN35" s="146"/>
      <c r="AO35" s="146"/>
      <c r="AP35" s="146"/>
      <c r="AQ35" s="146"/>
      <c r="AR35" s="146"/>
      <c r="AS35" s="146"/>
      <c r="AT35" s="146"/>
      <c r="AU35" s="146"/>
      <c r="AV35" s="146"/>
      <c r="AW35" s="146"/>
      <c r="AX35" s="146"/>
      <c r="AY35" s="146"/>
      <c r="AZ35" s="146"/>
      <c r="BA35" s="146"/>
      <c r="BB35" s="146"/>
      <c r="BC35" s="146"/>
      <c r="BD35" s="146"/>
      <c r="BE35" s="95"/>
    </row>
    <row r="36" spans="1:58" ht="19.5" customHeight="1" thickBot="1" x14ac:dyDescent="0.3">
      <c r="A36" s="54"/>
      <c r="B36" s="54"/>
      <c r="C36" s="147"/>
      <c r="D36" s="148"/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  <c r="S36" s="148"/>
      <c r="T36" s="148"/>
      <c r="U36" s="148"/>
      <c r="V36" s="148"/>
      <c r="W36" s="148"/>
      <c r="X36" s="55"/>
      <c r="Y36" s="118" t="str">
        <f>B9</f>
        <v>SAISIR FILIERE ET CATEGORIE</v>
      </c>
      <c r="Z36" s="118"/>
      <c r="AA36" s="118"/>
      <c r="AB36" s="118"/>
      <c r="AC36" s="118"/>
      <c r="AD36" s="118"/>
      <c r="AE36" s="118"/>
      <c r="AF36" s="118"/>
      <c r="AG36" s="118"/>
      <c r="AH36" s="118"/>
      <c r="AI36" s="118"/>
      <c r="AJ36" s="118"/>
      <c r="AK36" s="118"/>
      <c r="AL36" s="118"/>
      <c r="AM36" s="118"/>
      <c r="AN36" s="118"/>
      <c r="AO36" s="118"/>
      <c r="AP36" s="118"/>
      <c r="AQ36" s="118"/>
      <c r="AR36" s="118"/>
      <c r="AS36" s="118"/>
      <c r="AT36" s="118"/>
      <c r="AU36" s="118"/>
      <c r="AV36" s="118"/>
      <c r="AW36" s="118"/>
      <c r="AX36" s="118"/>
      <c r="AY36" s="118"/>
      <c r="AZ36" s="118"/>
      <c r="BA36" s="118"/>
      <c r="BB36" s="118"/>
      <c r="BC36" s="118"/>
      <c r="BD36" s="119" t="str">
        <f>IF(AU9=0,"","ERREUR NATURE")</f>
        <v/>
      </c>
      <c r="BE36" s="120"/>
    </row>
    <row r="37" spans="1:58" ht="19.5" customHeight="1" x14ac:dyDescent="0.25">
      <c r="A37" s="128" t="str">
        <f>IF(BD44="",IF(SUM(AA32:AU32)=0,"FFSTB - FPI 2020","FPI non conforme"),"FPI non conforme")</f>
        <v>FPI non conforme</v>
      </c>
      <c r="B37" s="129" t="s">
        <v>67</v>
      </c>
      <c r="C37" s="130"/>
      <c r="D37" s="130"/>
      <c r="E37" s="130"/>
      <c r="F37" s="131"/>
      <c r="H37" s="132"/>
      <c r="I37" s="132"/>
      <c r="J37" s="132"/>
      <c r="K37" s="132"/>
      <c r="L37" s="132"/>
      <c r="M37" s="132"/>
      <c r="N37" s="56"/>
      <c r="O37" s="133" t="s">
        <v>68</v>
      </c>
      <c r="P37" s="133"/>
      <c r="Q37" s="133"/>
      <c r="R37" s="133"/>
      <c r="S37" s="133"/>
      <c r="T37" s="133"/>
      <c r="U37" s="133"/>
      <c r="V37" s="133"/>
      <c r="W37" s="133"/>
      <c r="X37" s="55"/>
      <c r="Y37" s="118" t="str">
        <f>B13</f>
        <v>SAISIR FILIERE ET CATEGORIE</v>
      </c>
      <c r="Z37" s="118"/>
      <c r="AA37" s="118"/>
      <c r="AB37" s="118"/>
      <c r="AC37" s="118"/>
      <c r="AD37" s="118"/>
      <c r="AE37" s="118"/>
      <c r="AF37" s="118"/>
      <c r="AG37" s="118"/>
      <c r="AH37" s="118"/>
      <c r="AI37" s="118"/>
      <c r="AJ37" s="118"/>
      <c r="AK37" s="118"/>
      <c r="AL37" s="118"/>
      <c r="AM37" s="118"/>
      <c r="AN37" s="118"/>
      <c r="AO37" s="118"/>
      <c r="AP37" s="118"/>
      <c r="AQ37" s="118"/>
      <c r="AR37" s="118"/>
      <c r="AS37" s="118"/>
      <c r="AT37" s="118"/>
      <c r="AU37" s="118"/>
      <c r="AV37" s="118"/>
      <c r="AW37" s="118"/>
      <c r="AX37" s="118"/>
      <c r="AY37" s="118"/>
      <c r="AZ37" s="118"/>
      <c r="BA37" s="118"/>
      <c r="BB37" s="118"/>
      <c r="BC37" s="118"/>
      <c r="BD37" s="119" t="str">
        <f>IF(AU13=0,"","ERREUR NATURE")</f>
        <v/>
      </c>
      <c r="BE37" s="120"/>
    </row>
    <row r="38" spans="1:58" ht="19.5" customHeight="1" x14ac:dyDescent="0.25">
      <c r="A38" s="128"/>
      <c r="B38" s="99"/>
      <c r="C38" s="100"/>
      <c r="D38" s="100"/>
      <c r="E38" s="100"/>
      <c r="F38" s="101"/>
      <c r="H38" s="110" t="s">
        <v>7</v>
      </c>
      <c r="I38" s="111" t="s">
        <v>69</v>
      </c>
      <c r="J38" s="111"/>
      <c r="K38" s="111"/>
      <c r="L38" s="111"/>
      <c r="M38" s="111"/>
      <c r="N38" s="57"/>
      <c r="O38" s="135" t="s">
        <v>70</v>
      </c>
      <c r="P38" s="110"/>
      <c r="Q38" s="110" t="s">
        <v>9</v>
      </c>
      <c r="R38" s="117" t="s">
        <v>71</v>
      </c>
      <c r="S38" s="117"/>
      <c r="T38" s="117"/>
      <c r="U38" s="117"/>
      <c r="V38" s="117"/>
      <c r="W38" s="117"/>
      <c r="X38" s="55"/>
      <c r="Y38" s="118" t="str">
        <f>B17</f>
        <v>SAISIR FILIERE ET CATEGORIE</v>
      </c>
      <c r="Z38" s="118"/>
      <c r="AA38" s="118"/>
      <c r="AB38" s="118"/>
      <c r="AC38" s="118"/>
      <c r="AD38" s="118"/>
      <c r="AE38" s="118"/>
      <c r="AF38" s="118"/>
      <c r="AG38" s="118"/>
      <c r="AH38" s="118"/>
      <c r="AI38" s="118"/>
      <c r="AJ38" s="118"/>
      <c r="AK38" s="118"/>
      <c r="AL38" s="118"/>
      <c r="AM38" s="118"/>
      <c r="AN38" s="118"/>
      <c r="AO38" s="118"/>
      <c r="AP38" s="118"/>
      <c r="AQ38" s="118"/>
      <c r="AR38" s="118"/>
      <c r="AS38" s="118"/>
      <c r="AT38" s="118"/>
      <c r="AU38" s="118"/>
      <c r="AV38" s="118"/>
      <c r="AW38" s="118"/>
      <c r="AX38" s="118"/>
      <c r="AY38" s="118"/>
      <c r="AZ38" s="118"/>
      <c r="BA38" s="118"/>
      <c r="BB38" s="118"/>
      <c r="BC38" s="118"/>
      <c r="BD38" s="119" t="str">
        <f>IF(AU17=0,"","ERREUR NATURE")</f>
        <v/>
      </c>
      <c r="BE38" s="120"/>
    </row>
    <row r="39" spans="1:58" ht="19.5" customHeight="1" x14ac:dyDescent="0.25">
      <c r="A39" s="128"/>
      <c r="B39" s="112"/>
      <c r="C39" s="113"/>
      <c r="D39" s="113"/>
      <c r="E39" s="113"/>
      <c r="F39" s="114"/>
      <c r="H39" s="110"/>
      <c r="I39" s="111"/>
      <c r="J39" s="111"/>
      <c r="K39" s="111"/>
      <c r="L39" s="111"/>
      <c r="M39" s="111"/>
      <c r="N39" s="57"/>
      <c r="O39" s="110"/>
      <c r="P39" s="110"/>
      <c r="Q39" s="110"/>
      <c r="R39" s="117"/>
      <c r="S39" s="117"/>
      <c r="T39" s="117"/>
      <c r="U39" s="117"/>
      <c r="V39" s="117"/>
      <c r="W39" s="117"/>
      <c r="X39" s="55"/>
      <c r="Y39" s="118" t="str">
        <f>B21</f>
        <v>SAISIR FILIERE ET CATEGORIE</v>
      </c>
      <c r="Z39" s="118"/>
      <c r="AA39" s="118"/>
      <c r="AB39" s="118"/>
      <c r="AC39" s="118"/>
      <c r="AD39" s="118"/>
      <c r="AE39" s="118"/>
      <c r="AF39" s="118"/>
      <c r="AG39" s="118"/>
      <c r="AH39" s="118"/>
      <c r="AI39" s="118"/>
      <c r="AJ39" s="118"/>
      <c r="AK39" s="118"/>
      <c r="AL39" s="118"/>
      <c r="AM39" s="118"/>
      <c r="AN39" s="118"/>
      <c r="AO39" s="118"/>
      <c r="AP39" s="118"/>
      <c r="AQ39" s="118"/>
      <c r="AR39" s="118"/>
      <c r="AS39" s="118"/>
      <c r="AT39" s="118"/>
      <c r="AU39" s="118"/>
      <c r="AV39" s="118"/>
      <c r="AW39" s="118"/>
      <c r="AX39" s="118"/>
      <c r="AY39" s="118"/>
      <c r="AZ39" s="118"/>
      <c r="BA39" s="118"/>
      <c r="BB39" s="118"/>
      <c r="BC39" s="118"/>
      <c r="BD39" s="119" t="str">
        <f>IF(AU21=0,"","ERREUR NATURE")</f>
        <v/>
      </c>
      <c r="BE39" s="120"/>
    </row>
    <row r="40" spans="1:58" ht="19.5" customHeight="1" x14ac:dyDescent="0.25">
      <c r="A40" s="128"/>
      <c r="B40" s="99"/>
      <c r="C40" s="100"/>
      <c r="D40" s="100"/>
      <c r="E40" s="100"/>
      <c r="F40" s="101"/>
      <c r="H40" s="58" t="s">
        <v>3</v>
      </c>
      <c r="I40" s="134" t="s">
        <v>72</v>
      </c>
      <c r="J40" s="134"/>
      <c r="K40" s="134"/>
      <c r="L40" s="134"/>
      <c r="M40" s="134"/>
      <c r="N40" s="1"/>
      <c r="O40" s="110"/>
      <c r="P40" s="110"/>
      <c r="Q40" s="110"/>
      <c r="R40" s="117"/>
      <c r="S40" s="117"/>
      <c r="T40" s="117"/>
      <c r="U40" s="117"/>
      <c r="V40" s="117"/>
      <c r="W40" s="117"/>
      <c r="X40" s="55"/>
      <c r="Y40" s="118" t="str">
        <f>B25</f>
        <v>SAISIR FILIERE ET CATEGORIE</v>
      </c>
      <c r="Z40" s="118"/>
      <c r="AA40" s="118"/>
      <c r="AB40" s="118"/>
      <c r="AC40" s="118"/>
      <c r="AD40" s="118"/>
      <c r="AE40" s="118"/>
      <c r="AF40" s="118"/>
      <c r="AG40" s="118"/>
      <c r="AH40" s="118"/>
      <c r="AI40" s="118"/>
      <c r="AJ40" s="118"/>
      <c r="AK40" s="118"/>
      <c r="AL40" s="118"/>
      <c r="AM40" s="118"/>
      <c r="AN40" s="118"/>
      <c r="AO40" s="118"/>
      <c r="AP40" s="118"/>
      <c r="AQ40" s="118"/>
      <c r="AR40" s="118"/>
      <c r="AS40" s="118"/>
      <c r="AT40" s="118"/>
      <c r="AU40" s="118"/>
      <c r="AV40" s="118"/>
      <c r="AW40" s="118"/>
      <c r="AX40" s="118"/>
      <c r="AY40" s="118"/>
      <c r="AZ40" s="118"/>
      <c r="BA40" s="118"/>
      <c r="BB40" s="118"/>
      <c r="BC40" s="118"/>
      <c r="BD40" s="119" t="str">
        <f>IF(AU25=0,"","ERREUR NATURE")</f>
        <v/>
      </c>
      <c r="BE40" s="120"/>
    </row>
    <row r="41" spans="1:58" ht="19.5" customHeight="1" x14ac:dyDescent="0.25">
      <c r="A41" s="128"/>
      <c r="B41" s="112"/>
      <c r="C41" s="113"/>
      <c r="D41" s="113"/>
      <c r="E41" s="113"/>
      <c r="F41" s="114"/>
      <c r="H41" s="110" t="s">
        <v>4</v>
      </c>
      <c r="I41" s="134" t="s">
        <v>73</v>
      </c>
      <c r="J41" s="134"/>
      <c r="K41" s="134"/>
      <c r="L41" s="134"/>
      <c r="M41" s="134"/>
      <c r="N41" s="1"/>
      <c r="O41" s="110"/>
      <c r="P41" s="110"/>
      <c r="Q41" s="110" t="s">
        <v>10</v>
      </c>
      <c r="R41" s="117" t="s">
        <v>74</v>
      </c>
      <c r="S41" s="117"/>
      <c r="T41" s="117"/>
      <c r="U41" s="117"/>
      <c r="V41" s="117"/>
      <c r="W41" s="117"/>
      <c r="X41" s="55"/>
      <c r="Y41" s="118" t="str">
        <f>B29</f>
        <v>SAISIR FILIERE ET CATEGORIE</v>
      </c>
      <c r="Z41" s="118"/>
      <c r="AA41" s="118"/>
      <c r="AB41" s="118"/>
      <c r="AC41" s="118"/>
      <c r="AD41" s="118"/>
      <c r="AE41" s="118"/>
      <c r="AF41" s="118"/>
      <c r="AG41" s="118"/>
      <c r="AH41" s="118"/>
      <c r="AI41" s="118"/>
      <c r="AJ41" s="118"/>
      <c r="AK41" s="118"/>
      <c r="AL41" s="118"/>
      <c r="AM41" s="118"/>
      <c r="AN41" s="118"/>
      <c r="AO41" s="118"/>
      <c r="AP41" s="118"/>
      <c r="AQ41" s="118"/>
      <c r="AR41" s="118"/>
      <c r="AS41" s="118"/>
      <c r="AT41" s="118"/>
      <c r="AU41" s="118"/>
      <c r="AV41" s="118"/>
      <c r="AW41" s="118"/>
      <c r="AX41" s="118"/>
      <c r="AY41" s="118"/>
      <c r="AZ41" s="118"/>
      <c r="BA41" s="118"/>
      <c r="BB41" s="118"/>
      <c r="BC41" s="118"/>
      <c r="BD41" s="119" t="str">
        <f>IF(AU29=0,"","ERREUR NATURE")</f>
        <v/>
      </c>
      <c r="BE41" s="120"/>
    </row>
    <row r="42" spans="1:58" ht="19.5" customHeight="1" x14ac:dyDescent="0.25">
      <c r="A42" s="128"/>
      <c r="B42" s="99"/>
      <c r="C42" s="100"/>
      <c r="D42" s="100"/>
      <c r="E42" s="100"/>
      <c r="F42" s="101"/>
      <c r="H42" s="110"/>
      <c r="I42" s="134"/>
      <c r="J42" s="134"/>
      <c r="K42" s="134"/>
      <c r="L42" s="134"/>
      <c r="M42" s="134"/>
      <c r="N42" s="1"/>
      <c r="O42" s="110"/>
      <c r="P42" s="110"/>
      <c r="Q42" s="110"/>
      <c r="R42" s="117"/>
      <c r="S42" s="117"/>
      <c r="T42" s="117"/>
      <c r="U42" s="117"/>
      <c r="V42" s="117"/>
      <c r="W42" s="117"/>
      <c r="X42" s="55"/>
      <c r="Y42" s="118" t="s">
        <v>75</v>
      </c>
      <c r="Z42" s="118"/>
      <c r="AA42" s="118"/>
      <c r="AB42" s="118"/>
      <c r="AC42" s="118"/>
      <c r="AD42" s="118"/>
      <c r="AE42" s="118"/>
      <c r="AF42" s="118"/>
      <c r="AG42" s="118"/>
      <c r="AH42" s="118"/>
      <c r="AI42" s="118"/>
      <c r="AJ42" s="118"/>
      <c r="AK42" s="118"/>
      <c r="AL42" s="118"/>
      <c r="AM42" s="118"/>
      <c r="AN42" s="118"/>
      <c r="AO42" s="118"/>
      <c r="AP42" s="118"/>
      <c r="AQ42" s="118"/>
      <c r="AR42" s="118"/>
      <c r="AS42" s="118"/>
      <c r="AT42" s="118"/>
      <c r="AU42" s="118"/>
      <c r="AV42" s="118"/>
      <c r="AW42" s="118"/>
      <c r="AX42" s="118"/>
      <c r="AY42" s="118"/>
      <c r="AZ42" s="118"/>
      <c r="BA42" s="118"/>
      <c r="BB42" s="118"/>
      <c r="BC42" s="118"/>
      <c r="BD42" s="119" t="str">
        <f>IF(Y41="SAISIR FILIERE ET CATEGORIE","",IF(SUM(AA9:AA30)&gt;=1,"","ERREUR HOR"))</f>
        <v/>
      </c>
      <c r="BE42" s="120"/>
    </row>
    <row r="43" spans="1:58" ht="19.5" customHeight="1" x14ac:dyDescent="0.25">
      <c r="A43" s="128"/>
      <c r="B43" s="112"/>
      <c r="C43" s="113"/>
      <c r="D43" s="113"/>
      <c r="E43" s="113"/>
      <c r="F43" s="114"/>
      <c r="H43" s="110" t="s">
        <v>5</v>
      </c>
      <c r="I43" s="111" t="s">
        <v>76</v>
      </c>
      <c r="J43" s="111"/>
      <c r="K43" s="111"/>
      <c r="L43" s="111"/>
      <c r="M43" s="111"/>
      <c r="N43" s="1"/>
      <c r="O43" s="110"/>
      <c r="P43" s="110"/>
      <c r="Q43" s="110"/>
      <c r="R43" s="117"/>
      <c r="S43" s="117"/>
      <c r="T43" s="117"/>
      <c r="U43" s="117"/>
      <c r="V43" s="117"/>
      <c r="W43" s="117"/>
      <c r="X43" s="55"/>
      <c r="Y43" s="118" t="s">
        <v>606</v>
      </c>
      <c r="Z43" s="118"/>
      <c r="AA43" s="118"/>
      <c r="AB43" s="118"/>
      <c r="AC43" s="118"/>
      <c r="AD43" s="118"/>
      <c r="AE43" s="118"/>
      <c r="AF43" s="118"/>
      <c r="AG43" s="118"/>
      <c r="AH43" s="118"/>
      <c r="AI43" s="118"/>
      <c r="AJ43" s="118"/>
      <c r="AK43" s="118"/>
      <c r="AL43" s="118"/>
      <c r="AM43" s="118"/>
      <c r="AN43" s="118"/>
      <c r="AO43" s="118"/>
      <c r="AP43" s="118"/>
      <c r="AQ43" s="118"/>
      <c r="AR43" s="118"/>
      <c r="AS43" s="118"/>
      <c r="AT43" s="118"/>
      <c r="AU43" s="118"/>
      <c r="AV43" s="118"/>
      <c r="AW43" s="118"/>
      <c r="AX43" s="118"/>
      <c r="AY43" s="118"/>
      <c r="AZ43" s="118"/>
      <c r="BA43" s="118"/>
      <c r="BB43" s="118"/>
      <c r="BC43" s="118"/>
      <c r="BD43" s="119" t="str">
        <f>IF(Y41="SAISIR FILIERE ET CATEGORIE","",IF(SUM(AB9:AB30)&gt;=1,"","ERREUR EXT MD"))</f>
        <v/>
      </c>
      <c r="BE43" s="120"/>
    </row>
    <row r="44" spans="1:58" ht="12.6" customHeight="1" x14ac:dyDescent="0.25">
      <c r="A44" s="128"/>
      <c r="B44" s="99"/>
      <c r="C44" s="100"/>
      <c r="D44" s="100"/>
      <c r="E44" s="100"/>
      <c r="F44" s="101"/>
      <c r="H44" s="110"/>
      <c r="I44" s="111"/>
      <c r="J44" s="111"/>
      <c r="K44" s="111"/>
      <c r="L44" s="111"/>
      <c r="M44" s="111"/>
      <c r="N44" s="1"/>
      <c r="O44" s="110"/>
      <c r="P44" s="110"/>
      <c r="Q44" s="110" t="s">
        <v>11</v>
      </c>
      <c r="R44" s="125" t="s">
        <v>77</v>
      </c>
      <c r="S44" s="125"/>
      <c r="T44" s="125"/>
      <c r="U44" s="125"/>
      <c r="V44" s="125"/>
      <c r="W44" s="125"/>
      <c r="X44" s="55"/>
      <c r="Y44" s="118" t="str">
        <f>IFERROR("NOMBRE DE LANCÉ SUPPLÉMENTAIRE OU MANQUANT, POUR RAPPEL "&amp;VLOOKUP(AV1&amp;AV3,DATA!X:AG,10,FALSE)&amp;" LANCES","")</f>
        <v/>
      </c>
      <c r="Z44" s="118"/>
      <c r="AA44" s="118"/>
      <c r="AB44" s="118"/>
      <c r="AC44" s="118"/>
      <c r="AD44" s="118"/>
      <c r="AE44" s="118"/>
      <c r="AF44" s="118"/>
      <c r="AG44" s="118"/>
      <c r="AH44" s="118"/>
      <c r="AI44" s="118"/>
      <c r="AJ44" s="118"/>
      <c r="AK44" s="118"/>
      <c r="AL44" s="118"/>
      <c r="AM44" s="118"/>
      <c r="AN44" s="118"/>
      <c r="AO44" s="118"/>
      <c r="AP44" s="118"/>
      <c r="AQ44" s="118"/>
      <c r="AR44" s="118"/>
      <c r="AS44" s="118"/>
      <c r="AT44" s="118"/>
      <c r="AU44" s="118"/>
      <c r="AV44" s="118"/>
      <c r="AW44" s="118"/>
      <c r="AX44" s="118"/>
      <c r="AY44" s="118"/>
      <c r="AZ44" s="118"/>
      <c r="BA44" s="118"/>
      <c r="BB44" s="118"/>
      <c r="BC44" s="118"/>
      <c r="BD44" s="121" t="str">
        <f>IFERROR(IF(X34&lt;VLOOKUP(AV1&amp;AV3,DATA!X:AH,11,FALSE),"! ERREUR NB",IF(X34&gt;VLOOKUP(AV1&amp;AV3,DATA!X:AI,12,FALSE),"! ERREUR NB","")),"")</f>
        <v/>
      </c>
      <c r="BE44" s="122"/>
    </row>
    <row r="45" spans="1:58" ht="12.6" customHeight="1" x14ac:dyDescent="0.25">
      <c r="A45" s="128"/>
      <c r="B45" s="112"/>
      <c r="C45" s="113"/>
      <c r="D45" s="113"/>
      <c r="E45" s="113"/>
      <c r="F45" s="114"/>
      <c r="H45" s="110" t="s">
        <v>6</v>
      </c>
      <c r="I45" s="111" t="s">
        <v>78</v>
      </c>
      <c r="J45" s="111"/>
      <c r="K45" s="111"/>
      <c r="L45" s="111"/>
      <c r="M45" s="111"/>
      <c r="N45" s="1"/>
      <c r="O45" s="110"/>
      <c r="P45" s="110"/>
      <c r="Q45" s="110"/>
      <c r="R45" s="125"/>
      <c r="S45" s="125"/>
      <c r="T45" s="125"/>
      <c r="U45" s="125"/>
      <c r="V45" s="125"/>
      <c r="W45" s="125"/>
      <c r="X45" s="55"/>
      <c r="Y45" s="118"/>
      <c r="Z45" s="118"/>
      <c r="AA45" s="118"/>
      <c r="AB45" s="118"/>
      <c r="AC45" s="118"/>
      <c r="AD45" s="118"/>
      <c r="AE45" s="118"/>
      <c r="AF45" s="118"/>
      <c r="AG45" s="118"/>
      <c r="AH45" s="118"/>
      <c r="AI45" s="118"/>
      <c r="AJ45" s="118"/>
      <c r="AK45" s="118"/>
      <c r="AL45" s="118"/>
      <c r="AM45" s="118"/>
      <c r="AN45" s="118"/>
      <c r="AO45" s="118"/>
      <c r="AP45" s="118"/>
      <c r="AQ45" s="118"/>
      <c r="AR45" s="118"/>
      <c r="AS45" s="118"/>
      <c r="AT45" s="118"/>
      <c r="AU45" s="118"/>
      <c r="AV45" s="118"/>
      <c r="AW45" s="118"/>
      <c r="AX45" s="118"/>
      <c r="AY45" s="118"/>
      <c r="AZ45" s="118"/>
      <c r="BA45" s="118"/>
      <c r="BB45" s="118"/>
      <c r="BC45" s="118"/>
      <c r="BD45" s="123"/>
      <c r="BE45" s="124"/>
    </row>
    <row r="46" spans="1:58" ht="19.5" customHeight="1" x14ac:dyDescent="0.25">
      <c r="A46" s="128"/>
      <c r="B46" s="99"/>
      <c r="C46" s="100"/>
      <c r="D46" s="100"/>
      <c r="E46" s="100"/>
      <c r="F46" s="101"/>
      <c r="H46" s="110"/>
      <c r="I46" s="111"/>
      <c r="J46" s="111"/>
      <c r="K46" s="111"/>
      <c r="L46" s="111"/>
      <c r="M46" s="111"/>
      <c r="N46" s="1"/>
      <c r="O46" s="110"/>
      <c r="P46" s="110"/>
      <c r="Q46" s="110"/>
      <c r="R46" s="125"/>
      <c r="S46" s="125"/>
      <c r="T46" s="125"/>
      <c r="U46" s="125"/>
      <c r="V46" s="125"/>
      <c r="W46" s="125"/>
      <c r="X46" s="59"/>
      <c r="Y46" s="115" t="s">
        <v>608</v>
      </c>
      <c r="Z46" s="115"/>
      <c r="AA46" s="115"/>
      <c r="AB46" s="115"/>
      <c r="AC46" s="115"/>
      <c r="AD46" s="115"/>
      <c r="AE46" s="115"/>
      <c r="AF46" s="115"/>
      <c r="AG46" s="115"/>
      <c r="AH46" s="115"/>
      <c r="AI46" s="115"/>
      <c r="AJ46" s="115"/>
      <c r="AK46" s="115"/>
      <c r="AL46" s="115"/>
      <c r="AM46" s="115"/>
      <c r="AN46" s="115"/>
      <c r="AO46" s="115"/>
      <c r="AP46" s="115"/>
      <c r="AQ46" s="115"/>
      <c r="AR46" s="115"/>
      <c r="AS46" s="115"/>
      <c r="AT46" s="115"/>
      <c r="AU46" s="115"/>
      <c r="AV46" s="115"/>
      <c r="AW46" s="115"/>
      <c r="AX46" s="115"/>
      <c r="AY46" s="115"/>
      <c r="AZ46" s="115"/>
      <c r="BA46" s="115"/>
      <c r="BB46" s="115"/>
      <c r="BC46" s="115"/>
      <c r="BD46" s="97"/>
      <c r="BE46" s="98"/>
    </row>
    <row r="47" spans="1:58" ht="19.5" customHeight="1" x14ac:dyDescent="0.25">
      <c r="A47" s="128"/>
      <c r="B47" s="112"/>
      <c r="C47" s="113"/>
      <c r="D47" s="113"/>
      <c r="E47" s="113"/>
      <c r="F47" s="114"/>
      <c r="H47" s="116" t="s">
        <v>8</v>
      </c>
      <c r="I47" s="111" t="s">
        <v>79</v>
      </c>
      <c r="J47" s="111"/>
      <c r="K47" s="111"/>
      <c r="L47" s="111"/>
      <c r="M47" s="111"/>
      <c r="N47" s="1"/>
      <c r="O47" s="110"/>
      <c r="P47" s="110"/>
      <c r="Q47" s="110" t="s">
        <v>12</v>
      </c>
      <c r="R47" s="117" t="s">
        <v>80</v>
      </c>
      <c r="S47" s="117"/>
      <c r="T47" s="117"/>
      <c r="U47" s="117"/>
      <c r="V47" s="117"/>
      <c r="W47" s="117"/>
      <c r="X47" s="59"/>
      <c r="Y47" s="115" t="s">
        <v>609</v>
      </c>
      <c r="Z47" s="115"/>
      <c r="AA47" s="115"/>
      <c r="AB47" s="115"/>
      <c r="AC47" s="115"/>
      <c r="AD47" s="115"/>
      <c r="AE47" s="115"/>
      <c r="AF47" s="115"/>
      <c r="AG47" s="115"/>
      <c r="AH47" s="115"/>
      <c r="AI47" s="115"/>
      <c r="AJ47" s="115"/>
      <c r="AK47" s="115"/>
      <c r="AL47" s="115"/>
      <c r="AM47" s="115"/>
      <c r="AN47" s="115"/>
      <c r="AO47" s="115"/>
      <c r="AP47" s="115"/>
      <c r="AQ47" s="115"/>
      <c r="AR47" s="115"/>
      <c r="AS47" s="115"/>
      <c r="AT47" s="115"/>
      <c r="AU47" s="115"/>
      <c r="AV47" s="115"/>
      <c r="AW47" s="115"/>
      <c r="AX47" s="115"/>
      <c r="AY47" s="115"/>
      <c r="AZ47" s="115"/>
      <c r="BA47" s="115"/>
      <c r="BB47" s="115"/>
      <c r="BC47" s="115"/>
      <c r="BD47" s="97"/>
      <c r="BE47" s="98"/>
    </row>
    <row r="48" spans="1:58" ht="19.5" customHeight="1" x14ac:dyDescent="0.25">
      <c r="A48" s="128"/>
      <c r="B48" s="99"/>
      <c r="C48" s="100"/>
      <c r="D48" s="100"/>
      <c r="E48" s="100"/>
      <c r="F48" s="101"/>
      <c r="H48" s="116"/>
      <c r="I48" s="111"/>
      <c r="J48" s="111"/>
      <c r="K48" s="111"/>
      <c r="L48" s="111"/>
      <c r="M48" s="111"/>
      <c r="N48" s="1"/>
      <c r="O48" s="110"/>
      <c r="P48" s="110"/>
      <c r="Q48" s="110"/>
      <c r="R48" s="117"/>
      <c r="S48" s="117"/>
      <c r="T48" s="117"/>
      <c r="U48" s="117"/>
      <c r="V48" s="117"/>
      <c r="W48" s="117"/>
      <c r="X48" s="59"/>
      <c r="Y48" s="105" t="s">
        <v>610</v>
      </c>
      <c r="Z48" s="105"/>
      <c r="AA48" s="105"/>
      <c r="AB48" s="105"/>
      <c r="AC48" s="105"/>
      <c r="AD48" s="105"/>
      <c r="AE48" s="105"/>
      <c r="AF48" s="105"/>
      <c r="AG48" s="105"/>
      <c r="AH48" s="105"/>
      <c r="AI48" s="105"/>
      <c r="AJ48" s="105"/>
      <c r="AK48" s="105"/>
      <c r="AL48" s="105"/>
      <c r="AM48" s="105"/>
      <c r="AN48" s="105"/>
      <c r="AO48" s="105"/>
      <c r="AP48" s="105"/>
      <c r="AQ48" s="105"/>
      <c r="AR48" s="105"/>
      <c r="AS48" s="105"/>
      <c r="AT48" s="105"/>
      <c r="AU48" s="105"/>
      <c r="AV48" s="105"/>
      <c r="AW48" s="105"/>
      <c r="AX48" s="105"/>
      <c r="AY48" s="105"/>
      <c r="AZ48" s="105"/>
      <c r="BA48" s="105"/>
      <c r="BB48" s="105"/>
      <c r="BC48" s="105"/>
      <c r="BD48" s="106"/>
      <c r="BE48" s="107"/>
    </row>
    <row r="49" spans="1:57" ht="24" customHeight="1" thickBot="1" x14ac:dyDescent="0.3">
      <c r="A49" s="128"/>
      <c r="B49" s="102"/>
      <c r="C49" s="103"/>
      <c r="D49" s="103"/>
      <c r="E49" s="103"/>
      <c r="F49" s="104"/>
      <c r="H49" s="116"/>
      <c r="I49" s="111"/>
      <c r="J49" s="111"/>
      <c r="K49" s="111"/>
      <c r="L49" s="111"/>
      <c r="M49" s="111"/>
      <c r="N49" s="1"/>
      <c r="O49" s="110"/>
      <c r="P49" s="110"/>
      <c r="Q49" s="110"/>
      <c r="R49" s="117"/>
      <c r="S49" s="117"/>
      <c r="T49" s="117"/>
      <c r="U49" s="117"/>
      <c r="V49" s="117"/>
      <c r="W49" s="117"/>
      <c r="X49" s="59"/>
      <c r="Y49" s="105"/>
      <c r="Z49" s="105"/>
      <c r="AA49" s="105"/>
      <c r="AB49" s="105"/>
      <c r="AC49" s="105"/>
      <c r="AD49" s="105"/>
      <c r="AE49" s="105"/>
      <c r="AF49" s="105"/>
      <c r="AG49" s="105"/>
      <c r="AH49" s="105"/>
      <c r="AI49" s="105"/>
      <c r="AJ49" s="105"/>
      <c r="AK49" s="105"/>
      <c r="AL49" s="105"/>
      <c r="AM49" s="105"/>
      <c r="AN49" s="105"/>
      <c r="AO49" s="105"/>
      <c r="AP49" s="105"/>
      <c r="AQ49" s="105"/>
      <c r="AR49" s="105"/>
      <c r="AS49" s="105"/>
      <c r="AT49" s="105"/>
      <c r="AU49" s="105"/>
      <c r="AV49" s="105"/>
      <c r="AW49" s="105"/>
      <c r="AX49" s="105"/>
      <c r="AY49" s="105"/>
      <c r="AZ49" s="105"/>
      <c r="BA49" s="105"/>
      <c r="BB49" s="105"/>
      <c r="BC49" s="105"/>
      <c r="BD49" s="108"/>
      <c r="BE49" s="109"/>
    </row>
    <row r="50" spans="1:57" x14ac:dyDescent="0.25">
      <c r="A50" s="56"/>
      <c r="P50" s="61"/>
      <c r="Q50" s="61"/>
      <c r="R50" s="61"/>
      <c r="S50" s="52"/>
      <c r="T50" s="61"/>
    </row>
    <row r="51" spans="1:57" ht="13.5" customHeight="1" x14ac:dyDescent="0.25">
      <c r="P51" s="61"/>
      <c r="Q51" s="61"/>
      <c r="R51" s="61"/>
      <c r="S51" s="52"/>
      <c r="T51" s="61"/>
    </row>
  </sheetData>
  <sheetProtection algorithmName="SHA-512" hashValue="+I91+AmNnqkiZYJKFsvvaglW+AC+bFMlepDSXjVIQmsQyE9eKOwsIO6dEXj9XmQLCdO9waJA5oDqYOaqT2qCtg==" saltValue="2TQ5WKF1VuOl7R8qltr0dg==" spinCount="100000" sheet="1" selectLockedCells="1"/>
  <mergeCells count="341">
    <mergeCell ref="AV29:AX30"/>
    <mergeCell ref="AY29:BA30"/>
    <mergeCell ref="BB29:BD30"/>
    <mergeCell ref="BB34:BD34"/>
    <mergeCell ref="Y34:BA34"/>
    <mergeCell ref="AF6:AF8"/>
    <mergeCell ref="AY13:BA14"/>
    <mergeCell ref="BB13:BD14"/>
    <mergeCell ref="AV17:AX18"/>
    <mergeCell ref="AY17:BA18"/>
    <mergeCell ref="BB17:BD18"/>
    <mergeCell ref="AV21:AX22"/>
    <mergeCell ref="AY21:BA22"/>
    <mergeCell ref="BB21:BD22"/>
    <mergeCell ref="AV25:AX26"/>
    <mergeCell ref="AY25:BA26"/>
    <mergeCell ref="BB25:BD26"/>
    <mergeCell ref="AV9:AX10"/>
    <mergeCell ref="AY9:BA10"/>
    <mergeCell ref="BB9:BD10"/>
    <mergeCell ref="AV13:AX14"/>
    <mergeCell ref="AL6:AL8"/>
    <mergeCell ref="AM6:AM8"/>
    <mergeCell ref="AN6:AN8"/>
    <mergeCell ref="F1:S1"/>
    <mergeCell ref="T1:X1"/>
    <mergeCell ref="AV1:BE1"/>
    <mergeCell ref="F2:S2"/>
    <mergeCell ref="F3:S3"/>
    <mergeCell ref="T3:X3"/>
    <mergeCell ref="AV3:BE3"/>
    <mergeCell ref="B5:X5"/>
    <mergeCell ref="AV5:BE5"/>
    <mergeCell ref="B6:C8"/>
    <mergeCell ref="D6:E7"/>
    <mergeCell ref="F6:L8"/>
    <mergeCell ref="M6:R6"/>
    <mergeCell ref="S6:S7"/>
    <mergeCell ref="T6:W6"/>
    <mergeCell ref="X6:X8"/>
    <mergeCell ref="Y6:Y32"/>
    <mergeCell ref="AK6:AK8"/>
    <mergeCell ref="M15:M16"/>
    <mergeCell ref="N15:N16"/>
    <mergeCell ref="O15:O16"/>
    <mergeCell ref="T13:T14"/>
    <mergeCell ref="U13:U14"/>
    <mergeCell ref="V13:V14"/>
    <mergeCell ref="W13:W14"/>
    <mergeCell ref="X13:X14"/>
    <mergeCell ref="W17:W18"/>
    <mergeCell ref="X17:X18"/>
    <mergeCell ref="Q23:Q24"/>
    <mergeCell ref="Q21:Q22"/>
    <mergeCell ref="R21:R22"/>
    <mergeCell ref="T21:T22"/>
    <mergeCell ref="U21:U22"/>
    <mergeCell ref="AB6:AB8"/>
    <mergeCell ref="AD6:AD8"/>
    <mergeCell ref="AE6:AE8"/>
    <mergeCell ref="AG6:AG8"/>
    <mergeCell ref="AH6:AH8"/>
    <mergeCell ref="BC6:BC7"/>
    <mergeCell ref="BD6:BD7"/>
    <mergeCell ref="BE6:BE8"/>
    <mergeCell ref="AY6:AY7"/>
    <mergeCell ref="AZ6:AZ7"/>
    <mergeCell ref="BA6:BA7"/>
    <mergeCell ref="BB6:BB7"/>
    <mergeCell ref="D8:E8"/>
    <mergeCell ref="B9:B12"/>
    <mergeCell ref="M9:M10"/>
    <mergeCell ref="N9:N10"/>
    <mergeCell ref="O9:O10"/>
    <mergeCell ref="P9:P10"/>
    <mergeCell ref="Q9:Q10"/>
    <mergeCell ref="AW6:AW7"/>
    <mergeCell ref="AX6:AX7"/>
    <mergeCell ref="AO6:AO8"/>
    <mergeCell ref="AP6:AP8"/>
    <mergeCell ref="AQ6:AQ8"/>
    <mergeCell ref="AR6:AR8"/>
    <mergeCell ref="AS6:AS8"/>
    <mergeCell ref="AV6:AV7"/>
    <mergeCell ref="AI6:AI8"/>
    <mergeCell ref="AJ6:AJ8"/>
    <mergeCell ref="R9:R10"/>
    <mergeCell ref="T9:T10"/>
    <mergeCell ref="U9:U10"/>
    <mergeCell ref="V9:V10"/>
    <mergeCell ref="W9:W10"/>
    <mergeCell ref="X9:X10"/>
    <mergeCell ref="AA6:AA8"/>
    <mergeCell ref="A11:A12"/>
    <mergeCell ref="D11:E11"/>
    <mergeCell ref="F11:L11"/>
    <mergeCell ref="M11:M12"/>
    <mergeCell ref="N11:N12"/>
    <mergeCell ref="O11:O12"/>
    <mergeCell ref="P11:P12"/>
    <mergeCell ref="Q11:Q12"/>
    <mergeCell ref="R11:R12"/>
    <mergeCell ref="BD11:BD12"/>
    <mergeCell ref="BE11:BE12"/>
    <mergeCell ref="A13:A14"/>
    <mergeCell ref="B13:B16"/>
    <mergeCell ref="M13:M14"/>
    <mergeCell ref="N13:N14"/>
    <mergeCell ref="O13:O14"/>
    <mergeCell ref="P13:P14"/>
    <mergeCell ref="Q13:Q14"/>
    <mergeCell ref="R13:R14"/>
    <mergeCell ref="AW11:AW12"/>
    <mergeCell ref="AY11:AY12"/>
    <mergeCell ref="AZ11:AZ12"/>
    <mergeCell ref="BA11:BA12"/>
    <mergeCell ref="BB11:BB12"/>
    <mergeCell ref="BC11:BC12"/>
    <mergeCell ref="T11:T12"/>
    <mergeCell ref="U11:U12"/>
    <mergeCell ref="V11:V12"/>
    <mergeCell ref="W11:W12"/>
    <mergeCell ref="X11:X12"/>
    <mergeCell ref="AV11:AV12"/>
    <mergeCell ref="F15:L15"/>
    <mergeCell ref="BA15:BA16"/>
    <mergeCell ref="BB15:BB16"/>
    <mergeCell ref="BC15:BC16"/>
    <mergeCell ref="BD15:BD16"/>
    <mergeCell ref="BE15:BE16"/>
    <mergeCell ref="A17:A18"/>
    <mergeCell ref="B17:B20"/>
    <mergeCell ref="M17:M18"/>
    <mergeCell ref="N17:N18"/>
    <mergeCell ref="O17:O18"/>
    <mergeCell ref="W15:W16"/>
    <mergeCell ref="X15:X16"/>
    <mergeCell ref="AV15:AV16"/>
    <mergeCell ref="AW15:AW16"/>
    <mergeCell ref="AY15:AY16"/>
    <mergeCell ref="AZ15:AZ16"/>
    <mergeCell ref="P15:P16"/>
    <mergeCell ref="Q15:Q16"/>
    <mergeCell ref="R15:R16"/>
    <mergeCell ref="T15:T16"/>
    <mergeCell ref="U15:U16"/>
    <mergeCell ref="V15:V16"/>
    <mergeCell ref="A15:A16"/>
    <mergeCell ref="D15:E15"/>
    <mergeCell ref="A19:A20"/>
    <mergeCell ref="D19:E19"/>
    <mergeCell ref="F19:L19"/>
    <mergeCell ref="M19:M20"/>
    <mergeCell ref="N19:N20"/>
    <mergeCell ref="O19:O20"/>
    <mergeCell ref="P19:P20"/>
    <mergeCell ref="P17:P18"/>
    <mergeCell ref="Q17:Q18"/>
    <mergeCell ref="R17:R18"/>
    <mergeCell ref="T17:T18"/>
    <mergeCell ref="U17:U18"/>
    <mergeCell ref="V17:V18"/>
    <mergeCell ref="BB19:BB20"/>
    <mergeCell ref="BC19:BC20"/>
    <mergeCell ref="BD19:BD20"/>
    <mergeCell ref="BE19:BE20"/>
    <mergeCell ref="AY19:AY20"/>
    <mergeCell ref="AZ19:AZ20"/>
    <mergeCell ref="BA19:BA20"/>
    <mergeCell ref="A21:A22"/>
    <mergeCell ref="B21:B24"/>
    <mergeCell ref="M21:M22"/>
    <mergeCell ref="N21:N22"/>
    <mergeCell ref="O21:O22"/>
    <mergeCell ref="P21:P22"/>
    <mergeCell ref="X19:X20"/>
    <mergeCell ref="AV19:AV20"/>
    <mergeCell ref="AW19:AW20"/>
    <mergeCell ref="Q19:Q20"/>
    <mergeCell ref="R19:R20"/>
    <mergeCell ref="T19:T20"/>
    <mergeCell ref="U19:U20"/>
    <mergeCell ref="V19:V20"/>
    <mergeCell ref="W19:W20"/>
    <mergeCell ref="X21:X22"/>
    <mergeCell ref="A23:A24"/>
    <mergeCell ref="D23:E23"/>
    <mergeCell ref="F23:L23"/>
    <mergeCell ref="M23:M24"/>
    <mergeCell ref="N23:N24"/>
    <mergeCell ref="O23:O24"/>
    <mergeCell ref="P23:P24"/>
    <mergeCell ref="V21:V22"/>
    <mergeCell ref="W21:W22"/>
    <mergeCell ref="BC23:BC24"/>
    <mergeCell ref="BD23:BD24"/>
    <mergeCell ref="BE23:BE24"/>
    <mergeCell ref="A25:A26"/>
    <mergeCell ref="B25:B28"/>
    <mergeCell ref="M25:M26"/>
    <mergeCell ref="N25:N26"/>
    <mergeCell ref="O25:O26"/>
    <mergeCell ref="P25:P26"/>
    <mergeCell ref="Q25:Q26"/>
    <mergeCell ref="AV23:AV24"/>
    <mergeCell ref="AW23:AW24"/>
    <mergeCell ref="AY23:AY24"/>
    <mergeCell ref="AZ23:AZ24"/>
    <mergeCell ref="BA23:BA24"/>
    <mergeCell ref="BB23:BB24"/>
    <mergeCell ref="R23:R24"/>
    <mergeCell ref="T23:T24"/>
    <mergeCell ref="U23:U24"/>
    <mergeCell ref="V23:V24"/>
    <mergeCell ref="W23:W24"/>
    <mergeCell ref="X23:X24"/>
    <mergeCell ref="V27:V28"/>
    <mergeCell ref="AV27:AV28"/>
    <mergeCell ref="A27:A28"/>
    <mergeCell ref="D27:E27"/>
    <mergeCell ref="F27:L27"/>
    <mergeCell ref="M27:M28"/>
    <mergeCell ref="N27:N28"/>
    <mergeCell ref="O27:O28"/>
    <mergeCell ref="P27:P28"/>
    <mergeCell ref="Q27:Q28"/>
    <mergeCell ref="R27:R28"/>
    <mergeCell ref="R25:R26"/>
    <mergeCell ref="T25:T26"/>
    <mergeCell ref="U25:U26"/>
    <mergeCell ref="V25:V26"/>
    <mergeCell ref="W25:W26"/>
    <mergeCell ref="X25:X26"/>
    <mergeCell ref="T29:T30"/>
    <mergeCell ref="U29:U30"/>
    <mergeCell ref="V29:V30"/>
    <mergeCell ref="W29:W30"/>
    <mergeCell ref="X29:X30"/>
    <mergeCell ref="W27:W28"/>
    <mergeCell ref="X27:X28"/>
    <mergeCell ref="BD27:BD28"/>
    <mergeCell ref="BE27:BE28"/>
    <mergeCell ref="A29:A30"/>
    <mergeCell ref="B29:B32"/>
    <mergeCell ref="M29:M30"/>
    <mergeCell ref="N29:N30"/>
    <mergeCell ref="O29:O30"/>
    <mergeCell ref="P29:P30"/>
    <mergeCell ref="Q29:Q30"/>
    <mergeCell ref="R29:R30"/>
    <mergeCell ref="AW27:AW28"/>
    <mergeCell ref="AY27:AY28"/>
    <mergeCell ref="AZ27:AZ28"/>
    <mergeCell ref="BA27:BA28"/>
    <mergeCell ref="BB27:BB28"/>
    <mergeCell ref="BC27:BC28"/>
    <mergeCell ref="T27:T28"/>
    <mergeCell ref="U27:U28"/>
    <mergeCell ref="T31:T32"/>
    <mergeCell ref="U31:U32"/>
    <mergeCell ref="V31:V32"/>
    <mergeCell ref="A31:A32"/>
    <mergeCell ref="D31:E31"/>
    <mergeCell ref="F31:L31"/>
    <mergeCell ref="M31:M32"/>
    <mergeCell ref="N31:N32"/>
    <mergeCell ref="O31:O32"/>
    <mergeCell ref="B34:W34"/>
    <mergeCell ref="B35:W35"/>
    <mergeCell ref="Y35:BD35"/>
    <mergeCell ref="C36:W36"/>
    <mergeCell ref="Y36:BC36"/>
    <mergeCell ref="BD36:BE36"/>
    <mergeCell ref="BA31:BA32"/>
    <mergeCell ref="BB31:BB32"/>
    <mergeCell ref="BC31:BC32"/>
    <mergeCell ref="BD31:BD32"/>
    <mergeCell ref="BE31:BE32"/>
    <mergeCell ref="B33:W33"/>
    <mergeCell ref="AV33:BD33"/>
    <mergeCell ref="W31:W32"/>
    <mergeCell ref="X31:X32"/>
    <mergeCell ref="AV31:AV32"/>
    <mergeCell ref="AW31:AW32"/>
    <mergeCell ref="AY31:AY32"/>
    <mergeCell ref="AZ31:AZ32"/>
    <mergeCell ref="P31:P32"/>
    <mergeCell ref="Q31:Q32"/>
    <mergeCell ref="R31:R32"/>
    <mergeCell ref="A37:A49"/>
    <mergeCell ref="B37:F37"/>
    <mergeCell ref="H37:M37"/>
    <mergeCell ref="O37:W37"/>
    <mergeCell ref="Y37:BC37"/>
    <mergeCell ref="BD37:BE37"/>
    <mergeCell ref="B38:F39"/>
    <mergeCell ref="H38:H39"/>
    <mergeCell ref="I38:M39"/>
    <mergeCell ref="B40:F41"/>
    <mergeCell ref="I40:M40"/>
    <mergeCell ref="Y40:BC40"/>
    <mergeCell ref="BD40:BE40"/>
    <mergeCell ref="H41:H42"/>
    <mergeCell ref="I41:M42"/>
    <mergeCell ref="Q41:Q43"/>
    <mergeCell ref="R41:W43"/>
    <mergeCell ref="Y41:BC41"/>
    <mergeCell ref="O38:P49"/>
    <mergeCell ref="Q38:Q40"/>
    <mergeCell ref="R38:W40"/>
    <mergeCell ref="Y38:BC38"/>
    <mergeCell ref="BD38:BE38"/>
    <mergeCell ref="Y39:BC39"/>
    <mergeCell ref="BD39:BE39"/>
    <mergeCell ref="BD41:BE41"/>
    <mergeCell ref="Y44:BC45"/>
    <mergeCell ref="BD44:BE45"/>
    <mergeCell ref="B42:F43"/>
    <mergeCell ref="Y42:BC42"/>
    <mergeCell ref="BD42:BE42"/>
    <mergeCell ref="H43:H44"/>
    <mergeCell ref="I43:M44"/>
    <mergeCell ref="Y43:BC43"/>
    <mergeCell ref="BD43:BE43"/>
    <mergeCell ref="B44:F45"/>
    <mergeCell ref="Q44:Q46"/>
    <mergeCell ref="R44:W46"/>
    <mergeCell ref="BD47:BE47"/>
    <mergeCell ref="B48:F49"/>
    <mergeCell ref="Y48:BC49"/>
    <mergeCell ref="BD48:BE49"/>
    <mergeCell ref="H45:H46"/>
    <mergeCell ref="I45:M46"/>
    <mergeCell ref="B46:F47"/>
    <mergeCell ref="Y46:BC46"/>
    <mergeCell ref="BD46:BE46"/>
    <mergeCell ref="H47:H49"/>
    <mergeCell ref="I47:M49"/>
    <mergeCell ref="Q47:Q49"/>
    <mergeCell ref="R47:W49"/>
    <mergeCell ref="Y47:BC47"/>
  </mergeCells>
  <conditionalFormatting sqref="BD44">
    <cfRule type="cellIs" dxfId="16" priority="18" operator="equal">
      <formula>"! ERREUR NB"</formula>
    </cfRule>
  </conditionalFormatting>
  <conditionalFormatting sqref="BD36:BD41">
    <cfRule type="cellIs" dxfId="15" priority="16" operator="equal">
      <formula>"ERREUR NATURE"</formula>
    </cfRule>
    <cfRule type="colorScale" priority="17">
      <colorScale>
        <cfvo type="min"/>
        <cfvo type="max"/>
        <color rgb="FFFF7128"/>
        <color rgb="FFFFEF9C"/>
      </colorScale>
    </cfRule>
  </conditionalFormatting>
  <conditionalFormatting sqref="BD42">
    <cfRule type="cellIs" dxfId="14" priority="15" operator="equal">
      <formula>"ERREUR HOR"</formula>
    </cfRule>
  </conditionalFormatting>
  <conditionalFormatting sqref="BD43">
    <cfRule type="cellIs" dxfId="13" priority="14" operator="equal">
      <formula>"ERREUR EXT MD"</formula>
    </cfRule>
  </conditionalFormatting>
  <conditionalFormatting sqref="D8:E8">
    <cfRule type="cellIs" dxfId="12" priority="13" operator="equal">
      <formula>"DOUBLON ENGAGEMENT"</formula>
    </cfRule>
  </conditionalFormatting>
  <conditionalFormatting sqref="S8">
    <cfRule type="cellIs" dxfId="11" priority="12" operator="equal">
      <formula>"DOUBLON RATTRAPAGE"</formula>
    </cfRule>
  </conditionalFormatting>
  <conditionalFormatting sqref="X9:X10">
    <cfRule type="cellIs" dxfId="10" priority="11" operator="greaterThan">
      <formula>$AG$2</formula>
    </cfRule>
  </conditionalFormatting>
  <conditionalFormatting sqref="AV1:BE1">
    <cfRule type="containsText" dxfId="9" priority="2" operator="containsText" text="choix">
      <formula>NOT(ISERROR(SEARCH("choix",AV1)))</formula>
    </cfRule>
    <cfRule type="containsBlanks" dxfId="8" priority="10">
      <formula>LEN(TRIM(AV1))=0</formula>
    </cfRule>
  </conditionalFormatting>
  <conditionalFormatting sqref="AV3:BE3">
    <cfRule type="containsText" dxfId="7" priority="3" operator="containsText" text="choix">
      <formula>NOT(ISERROR(SEARCH("choix",AV3)))</formula>
    </cfRule>
    <cfRule type="containsBlanks" dxfId="6" priority="9">
      <formula>LEN(TRIM(AV3))=0</formula>
    </cfRule>
  </conditionalFormatting>
  <conditionalFormatting sqref="X13:X14">
    <cfRule type="cellIs" dxfId="5" priority="8" operator="greaterThan">
      <formula>$AG$2</formula>
    </cfRule>
  </conditionalFormatting>
  <conditionalFormatting sqref="X17:X18">
    <cfRule type="cellIs" dxfId="4" priority="7" operator="greaterThan">
      <formula>$AG$2</formula>
    </cfRule>
  </conditionalFormatting>
  <conditionalFormatting sqref="X21:X22">
    <cfRule type="cellIs" dxfId="3" priority="6" operator="greaterThan">
      <formula>$AG$2</formula>
    </cfRule>
  </conditionalFormatting>
  <conditionalFormatting sqref="X25:X26">
    <cfRule type="cellIs" dxfId="2" priority="5" operator="greaterThan">
      <formula>$AG$2</formula>
    </cfRule>
  </conditionalFormatting>
  <conditionalFormatting sqref="X29:X30">
    <cfRule type="cellIs" dxfId="1" priority="4" operator="greaterThan">
      <formula>$AG$2</formula>
    </cfRule>
  </conditionalFormatting>
  <conditionalFormatting sqref="A37:A49">
    <cfRule type="cellIs" dxfId="0" priority="1" operator="equal">
      <formula>"FPI non conforme"</formula>
    </cfRule>
  </conditionalFormatting>
  <dataValidations count="15">
    <dataValidation type="list" allowBlank="1" showInputMessage="1" showErrorMessage="1" sqref="W9:W10 W29:W30 W25:W26 W21:W22 W17:W18 W13:W14" xr:uid="{951B940F-837B-4C5E-BF21-059E2D94CBAE}">
      <formula1>INDIRECT($AQ$3)</formula1>
    </dataValidation>
    <dataValidation type="list" allowBlank="1" showInputMessage="1" showErrorMessage="1" sqref="V9:V10 V29:V30 V25:V26 V21:V22 V17:V18 V13:V14" xr:uid="{0F5D0154-ABAB-40E7-BE58-7625029E1384}">
      <formula1>INDIRECT($AP$3)</formula1>
    </dataValidation>
    <dataValidation type="list" allowBlank="1" showInputMessage="1" showErrorMessage="1" sqref="U9:U10 U29:U30 U25:U26 U21:U22 U17:U18 U13:U14" xr:uid="{3D93CA68-9B33-4E6B-9FB0-B754C77DF06D}">
      <formula1>INDIRECT($AO$3)</formula1>
    </dataValidation>
    <dataValidation type="list" allowBlank="1" showInputMessage="1" showErrorMessage="1" sqref="T9:T10 T29:T30 T25:T26 T21:T22 T17:T18 T13:T14" xr:uid="{32C25E73-C4D1-4457-B606-D77A3A73AFA8}">
      <formula1>INDIRECT($AN$3)</formula1>
    </dataValidation>
    <dataValidation type="list" allowBlank="1" showInputMessage="1" showErrorMessage="1" sqref="R9:R10 R29:R30 R25:R26 R21:R22 R17:R18 R13:R14" xr:uid="{F8742438-E99D-42CB-88F5-A45E17CFE7F3}">
      <formula1>INDIRECT($AM$3)</formula1>
    </dataValidation>
    <dataValidation type="list" allowBlank="1" showInputMessage="1" showErrorMessage="1" sqref="Q9:Q10 Q29:Q30 Q25:Q26 Q21:Q22 Q17:Q18 Q13:Q14" xr:uid="{3A7C993D-5EFF-4B8F-B89D-8159C00B7AAF}">
      <formula1>INDIRECT($AL$3)</formula1>
    </dataValidation>
    <dataValidation type="list" allowBlank="1" showInputMessage="1" showErrorMessage="1" sqref="P9:P10 P29:P30 P25:P26 P21:P22 P17:P18 P13:P14" xr:uid="{0309A8C3-9218-45DB-B721-87FF535ED55B}">
      <formula1>INDIRECT($AK$3)</formula1>
    </dataValidation>
    <dataValidation type="list" allowBlank="1" showInputMessage="1" showErrorMessage="1" sqref="O9:O10 O29:O30 O25:O26 O21:O22 O17:O18 O13:O14" xr:uid="{DE1D4D3B-52CD-48DB-AFCA-E74E09877FD6}">
      <formula1>INDIRECT($AJ$3)</formula1>
    </dataValidation>
    <dataValidation type="list" allowBlank="1" showInputMessage="1" showErrorMessage="1" sqref="N9:N10 N29:N30 N25:N26 N21:N22 N17:N18 N13:N14" xr:uid="{D29AAA23-B48A-407B-A997-16C1EF9D3F95}">
      <formula1>INDIRECT($AI$3)</formula1>
    </dataValidation>
    <dataValidation type="list" allowBlank="1" showInputMessage="1" showErrorMessage="1" sqref="M9:M10 M29:M30 M25:M26 M21:M22 M17:M18 M13:M14" xr:uid="{8C83BB94-0A71-4C45-A771-137583AD5B68}">
      <formula1>INDIRECT($AH$3)</formula1>
    </dataValidation>
    <dataValidation type="list" allowBlank="1" showInputMessage="1" showErrorMessage="1" sqref="S9 S29 S25 S21 S17 S13" xr:uid="{57D5AD48-DCFD-4B01-BE1C-70BE7EA5D3DB}">
      <formula1>INDIRECT($AU$2)</formula1>
    </dataValidation>
    <dataValidation type="list" allowBlank="1" showInputMessage="1" showErrorMessage="1" sqref="D9:E9 D29:E29 D25:E25 D21:E21 D17:E17 D13:E13" xr:uid="{DA186A4F-B30F-48B3-A8D3-CA933DED8851}">
      <formula1>INDIRECT($AU$1)</formula1>
    </dataValidation>
    <dataValidation type="list" allowBlank="1" showInputMessage="1" showErrorMessage="1" sqref="AV1" xr:uid="{A1BA6411-D485-496E-B468-A6E41AA1D073}">
      <formula1>FILIERE</formula1>
    </dataValidation>
    <dataValidation type="list" allowBlank="1" showInputMessage="1" showErrorMessage="1" sqref="AV3" xr:uid="{0AC45FC7-881C-4737-9657-E1C3069A3AE1}">
      <formula1>INDIRECT($AV$1)</formula1>
    </dataValidation>
    <dataValidation type="list" allowBlank="1" showInputMessage="1" showErrorMessage="1" sqref="F29:L29 F25:L25 F21:L21 F17:L17 F9:L9 F13:L13" xr:uid="{6AADB205-EBB5-418F-B265-90C725A778E2}">
      <formula1>Elements_liste</formula1>
    </dataValidation>
  </dataValidations>
  <pageMargins left="0.23" right="0.22" top="0.31" bottom="0.35" header="0.21" footer="0.31496062992125984"/>
  <pageSetup paperSize="9" scale="41" orientation="landscape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B824B5-BE99-4A10-8CA1-D49D0E676565}">
  <dimension ref="A1:BJ745"/>
  <sheetViews>
    <sheetView topLeftCell="BD1" zoomScaleNormal="100" workbookViewId="0">
      <pane ySplit="1" topLeftCell="A152" activePane="bottomLeft" state="frozen"/>
      <selection sqref="A1:XFD1048576"/>
      <selection pane="bottomLeft" activeCell="BE167" sqref="BE167:BE186"/>
    </sheetView>
  </sheetViews>
  <sheetFormatPr baseColWidth="10" defaultColWidth="10.6640625" defaultRowHeight="13.2" x14ac:dyDescent="0.25"/>
  <cols>
    <col min="1" max="18" width="10.6640625" style="72"/>
    <col min="19" max="19" width="18.6640625" style="72" bestFit="1" customWidth="1"/>
    <col min="20" max="22" width="18.44140625" style="72" bestFit="1" customWidth="1"/>
    <col min="23" max="23" width="3.33203125" style="72" customWidth="1"/>
    <col min="24" max="24" width="39.33203125" style="72" customWidth="1"/>
    <col min="25" max="25" width="6.33203125" style="72" customWidth="1"/>
    <col min="26" max="26" width="10.77734375" style="72" customWidth="1"/>
    <col min="27" max="30" width="21.109375" style="72" customWidth="1"/>
    <col min="31" max="31" width="46" style="72" customWidth="1"/>
    <col min="32" max="32" width="31.109375" style="72" customWidth="1"/>
    <col min="33" max="33" width="7.44140625" style="72" customWidth="1"/>
    <col min="34" max="34" width="6.33203125" style="72" customWidth="1"/>
    <col min="35" max="35" width="6.77734375" style="72" customWidth="1"/>
    <col min="36" max="36" width="17.109375" style="72" customWidth="1"/>
    <col min="37" max="37" width="22" style="72" customWidth="1"/>
    <col min="38" max="38" width="4" style="72" customWidth="1"/>
    <col min="39" max="40" width="22" style="72" customWidth="1"/>
    <col min="41" max="41" width="4" style="72" customWidth="1"/>
    <col min="42" max="44" width="32.33203125" style="72" customWidth="1"/>
    <col min="45" max="45" width="12.44140625" style="72" bestFit="1" customWidth="1"/>
    <col min="46" max="46" width="71.33203125" style="72" bestFit="1" customWidth="1"/>
    <col min="47" max="49" width="12.44140625" style="72" customWidth="1"/>
    <col min="50" max="50" width="2.33203125" style="72" customWidth="1"/>
    <col min="51" max="51" width="59.6640625" style="72" customWidth="1"/>
    <col min="52" max="52" width="22" style="72" bestFit="1" customWidth="1"/>
    <col min="53" max="53" width="69.44140625" style="72" bestFit="1" customWidth="1"/>
    <col min="54" max="54" width="10.6640625" style="72"/>
    <col min="55" max="55" width="15" style="72" bestFit="1" customWidth="1"/>
    <col min="56" max="56" width="4.109375" style="72" customWidth="1"/>
    <col min="57" max="57" width="69.109375" style="72" bestFit="1" customWidth="1"/>
    <col min="58" max="58" width="66.44140625" style="72" bestFit="1" customWidth="1"/>
    <col min="59" max="59" width="61.33203125" style="72" bestFit="1" customWidth="1"/>
    <col min="60" max="60" width="9.77734375" style="72" bestFit="1" customWidth="1"/>
    <col min="61" max="61" width="69.109375" style="72" bestFit="1" customWidth="1"/>
    <col min="62" max="62" width="10.44140625" style="72" bestFit="1" customWidth="1"/>
    <col min="63" max="16384" width="10.6640625" style="72"/>
  </cols>
  <sheetData>
    <row r="1" spans="1:62" s="67" customFormat="1" ht="17.25" customHeight="1" x14ac:dyDescent="0.3">
      <c r="A1" s="63" t="s">
        <v>81</v>
      </c>
      <c r="B1" s="63" t="s">
        <v>82</v>
      </c>
      <c r="C1" s="63" t="s">
        <v>83</v>
      </c>
      <c r="D1" s="63" t="s">
        <v>84</v>
      </c>
      <c r="E1" s="63" t="s">
        <v>3</v>
      </c>
      <c r="F1" s="63" t="s">
        <v>4</v>
      </c>
      <c r="G1" s="63" t="s">
        <v>5</v>
      </c>
      <c r="H1" s="63" t="s">
        <v>6</v>
      </c>
      <c r="I1" s="63" t="s">
        <v>7</v>
      </c>
      <c r="J1" s="63" t="s">
        <v>8</v>
      </c>
      <c r="K1" s="63" t="s">
        <v>9</v>
      </c>
      <c r="L1" s="63" t="s">
        <v>10</v>
      </c>
      <c r="M1" s="63" t="s">
        <v>11</v>
      </c>
      <c r="N1" s="63" t="s">
        <v>12</v>
      </c>
      <c r="O1" s="63" t="s">
        <v>85</v>
      </c>
      <c r="P1" s="63" t="s">
        <v>86</v>
      </c>
      <c r="Q1" s="63" t="s">
        <v>87</v>
      </c>
      <c r="R1" s="63" t="s">
        <v>81</v>
      </c>
      <c r="S1" s="63" t="s">
        <v>88</v>
      </c>
      <c r="T1" s="64" t="s">
        <v>89</v>
      </c>
      <c r="U1" s="64" t="s">
        <v>90</v>
      </c>
      <c r="V1" s="64" t="s">
        <v>91</v>
      </c>
      <c r="W1" s="65"/>
      <c r="X1" s="63"/>
      <c r="Y1" s="63" t="s">
        <v>92</v>
      </c>
      <c r="Z1" s="63" t="s">
        <v>93</v>
      </c>
      <c r="AA1" s="63" t="s">
        <v>94</v>
      </c>
      <c r="AB1" s="63" t="s">
        <v>95</v>
      </c>
      <c r="AC1" s="63" t="s">
        <v>96</v>
      </c>
      <c r="AD1" s="63" t="s">
        <v>97</v>
      </c>
      <c r="AE1" s="64"/>
      <c r="AF1" s="64"/>
      <c r="AG1" s="63" t="s">
        <v>98</v>
      </c>
      <c r="AH1" s="63" t="s">
        <v>99</v>
      </c>
      <c r="AI1" s="63" t="s">
        <v>100</v>
      </c>
      <c r="AJ1" s="63" t="s">
        <v>101</v>
      </c>
      <c r="AK1" s="63" t="s">
        <v>102</v>
      </c>
      <c r="AL1" s="65"/>
      <c r="AM1" s="63"/>
      <c r="AN1" s="63"/>
      <c r="AO1" s="65"/>
      <c r="AP1" s="63" t="s">
        <v>103</v>
      </c>
      <c r="AQ1" s="63" t="s">
        <v>104</v>
      </c>
      <c r="AR1" s="63" t="s">
        <v>105</v>
      </c>
      <c r="AS1" s="66" t="s">
        <v>106</v>
      </c>
      <c r="AT1" s="85" t="s">
        <v>107</v>
      </c>
      <c r="AU1" s="66" t="s">
        <v>108</v>
      </c>
      <c r="AV1" s="66" t="s">
        <v>109</v>
      </c>
      <c r="AW1" s="66" t="s">
        <v>110</v>
      </c>
      <c r="AX1" s="65"/>
      <c r="AY1" s="63" t="s">
        <v>111</v>
      </c>
      <c r="AZ1" s="63" t="s">
        <v>112</v>
      </c>
      <c r="BA1" s="64" t="s">
        <v>113</v>
      </c>
      <c r="BB1" s="64" t="s">
        <v>114</v>
      </c>
      <c r="BC1" s="64" t="s">
        <v>115</v>
      </c>
      <c r="BD1" s="65"/>
      <c r="BE1" s="63" t="s">
        <v>116</v>
      </c>
      <c r="BF1" s="63" t="s">
        <v>117</v>
      </c>
      <c r="BG1" s="63" t="s">
        <v>118</v>
      </c>
      <c r="BH1" s="63" t="s">
        <v>119</v>
      </c>
      <c r="BI1" s="63" t="s">
        <v>120</v>
      </c>
      <c r="BJ1" s="63" t="s">
        <v>121</v>
      </c>
    </row>
    <row r="2" spans="1:62" x14ac:dyDescent="0.25">
      <c r="A2" s="68" t="s">
        <v>89</v>
      </c>
      <c r="B2" s="68" t="s">
        <v>122</v>
      </c>
      <c r="C2" s="68" t="s">
        <v>103</v>
      </c>
      <c r="D2" s="68" t="s">
        <v>116</v>
      </c>
      <c r="E2" s="69" t="s">
        <v>85</v>
      </c>
      <c r="F2" s="69" t="s">
        <v>85</v>
      </c>
      <c r="G2" s="69" t="s">
        <v>85</v>
      </c>
      <c r="H2" s="69" t="s">
        <v>85</v>
      </c>
      <c r="I2" s="69" t="s">
        <v>85</v>
      </c>
      <c r="J2" s="69" t="s">
        <v>87</v>
      </c>
      <c r="K2" s="69" t="s">
        <v>85</v>
      </c>
      <c r="L2" s="69" t="s">
        <v>85</v>
      </c>
      <c r="M2" s="69" t="s">
        <v>86</v>
      </c>
      <c r="N2" s="69" t="s">
        <v>85</v>
      </c>
      <c r="O2" s="68">
        <v>0.5</v>
      </c>
      <c r="P2" s="68">
        <v>0.5</v>
      </c>
      <c r="Q2" s="68">
        <v>1</v>
      </c>
      <c r="R2" s="68" t="s">
        <v>123</v>
      </c>
      <c r="S2" s="68" t="s">
        <v>123</v>
      </c>
      <c r="T2" s="68" t="s">
        <v>123</v>
      </c>
      <c r="U2" s="68" t="s">
        <v>123</v>
      </c>
      <c r="V2" s="68" t="s">
        <v>123</v>
      </c>
      <c r="W2" s="70"/>
      <c r="X2" s="68" t="s">
        <v>124</v>
      </c>
      <c r="Y2" s="68" t="s">
        <v>125</v>
      </c>
      <c r="Z2" s="68" t="s">
        <v>125</v>
      </c>
      <c r="AA2" s="68" t="s">
        <v>126</v>
      </c>
      <c r="AB2" s="71" t="s">
        <v>127</v>
      </c>
      <c r="AC2" s="71" t="s">
        <v>127</v>
      </c>
      <c r="AD2" s="71" t="s">
        <v>127</v>
      </c>
      <c r="AE2" s="72" t="s">
        <v>127</v>
      </c>
      <c r="AF2" s="72" t="s">
        <v>127</v>
      </c>
      <c r="AG2" s="73" t="s">
        <v>128</v>
      </c>
      <c r="AH2" s="73">
        <v>2</v>
      </c>
      <c r="AI2" s="73">
        <v>3</v>
      </c>
      <c r="AJ2" s="73">
        <v>8</v>
      </c>
      <c r="AK2" s="72" t="s">
        <v>129</v>
      </c>
      <c r="AL2" s="70"/>
      <c r="AM2" s="68" t="s">
        <v>125</v>
      </c>
      <c r="AN2" s="72">
        <v>1</v>
      </c>
      <c r="AO2" s="70"/>
      <c r="AP2" s="72" t="s">
        <v>130</v>
      </c>
      <c r="AQ2" s="72" t="s">
        <v>130</v>
      </c>
      <c r="AR2" s="72" t="s">
        <v>130</v>
      </c>
      <c r="AS2" s="68" t="s">
        <v>122</v>
      </c>
      <c r="AT2" s="72" t="s">
        <v>130</v>
      </c>
      <c r="AU2" s="72">
        <v>0</v>
      </c>
      <c r="AV2" s="72">
        <v>0</v>
      </c>
      <c r="AW2" s="72">
        <v>1</v>
      </c>
      <c r="AX2" s="70"/>
      <c r="AY2" s="74" t="s">
        <v>131</v>
      </c>
      <c r="AZ2" s="68" t="s">
        <v>132</v>
      </c>
      <c r="BA2" s="75" t="s">
        <v>133</v>
      </c>
      <c r="BB2" s="72">
        <v>2</v>
      </c>
      <c r="BC2" s="68" t="s">
        <v>134</v>
      </c>
      <c r="BD2" s="70"/>
      <c r="BE2" s="68" t="s">
        <v>135</v>
      </c>
      <c r="BF2" s="68" t="s">
        <v>135</v>
      </c>
      <c r="BG2" s="68" t="s">
        <v>135</v>
      </c>
      <c r="BH2" s="68" t="s">
        <v>122</v>
      </c>
      <c r="BI2" s="68" t="s">
        <v>135</v>
      </c>
      <c r="BJ2" s="72">
        <v>0</v>
      </c>
    </row>
    <row r="3" spans="1:62" x14ac:dyDescent="0.25">
      <c r="A3" s="68" t="s">
        <v>90</v>
      </c>
      <c r="B3" s="68" t="s">
        <v>136</v>
      </c>
      <c r="C3" s="68" t="s">
        <v>104</v>
      </c>
      <c r="D3" s="68" t="s">
        <v>117</v>
      </c>
      <c r="E3" s="76" t="s">
        <v>137</v>
      </c>
      <c r="F3" s="76" t="s">
        <v>137</v>
      </c>
      <c r="G3" s="76" t="s">
        <v>137</v>
      </c>
      <c r="H3" s="77" t="s">
        <v>137</v>
      </c>
      <c r="I3" s="69" t="s">
        <v>85</v>
      </c>
      <c r="J3" s="77" t="s">
        <v>137</v>
      </c>
      <c r="K3" s="69" t="s">
        <v>85</v>
      </c>
      <c r="L3" s="69" t="s">
        <v>85</v>
      </c>
      <c r="M3" s="69" t="s">
        <v>86</v>
      </c>
      <c r="N3" s="69" t="s">
        <v>85</v>
      </c>
      <c r="O3" s="68"/>
      <c r="P3" s="68">
        <v>1</v>
      </c>
      <c r="Q3" s="68"/>
      <c r="S3" s="68" t="s">
        <v>138</v>
      </c>
      <c r="T3" s="68" t="s">
        <v>139</v>
      </c>
      <c r="U3" s="68" t="s">
        <v>139</v>
      </c>
      <c r="V3" s="68" t="s">
        <v>140</v>
      </c>
      <c r="W3" s="70"/>
      <c r="X3" s="68" t="s">
        <v>141</v>
      </c>
      <c r="Y3" s="68" t="s">
        <v>142</v>
      </c>
      <c r="Z3" s="68" t="s">
        <v>143</v>
      </c>
      <c r="AA3" s="68" t="s">
        <v>144</v>
      </c>
      <c r="AB3" s="68" t="s">
        <v>145</v>
      </c>
      <c r="AC3" s="71" t="s">
        <v>127</v>
      </c>
      <c r="AD3" s="71" t="s">
        <v>127</v>
      </c>
      <c r="AE3" s="72" t="s">
        <v>127</v>
      </c>
      <c r="AF3" s="72" t="s">
        <v>127</v>
      </c>
      <c r="AG3" s="73" t="s">
        <v>146</v>
      </c>
      <c r="AH3" s="73">
        <v>3</v>
      </c>
      <c r="AI3" s="73">
        <v>4</v>
      </c>
      <c r="AJ3" s="73">
        <v>8</v>
      </c>
      <c r="AK3" s="72" t="s">
        <v>129</v>
      </c>
      <c r="AL3" s="70"/>
      <c r="AM3" s="68" t="s">
        <v>126</v>
      </c>
      <c r="AN3" s="72">
        <v>1</v>
      </c>
      <c r="AO3" s="70"/>
      <c r="AP3" s="68" t="s">
        <v>147</v>
      </c>
      <c r="AQ3" s="68" t="s">
        <v>147</v>
      </c>
      <c r="AR3" s="68" t="s">
        <v>147</v>
      </c>
      <c r="AS3" s="68" t="s">
        <v>136</v>
      </c>
      <c r="AT3" s="68" t="s">
        <v>130</v>
      </c>
      <c r="AU3" s="72">
        <v>0</v>
      </c>
      <c r="AV3" s="72">
        <v>0</v>
      </c>
      <c r="AW3" s="72">
        <v>1</v>
      </c>
      <c r="AX3" s="70"/>
      <c r="AY3" s="74" t="s">
        <v>148</v>
      </c>
      <c r="AZ3" s="68" t="s">
        <v>149</v>
      </c>
      <c r="BA3" s="75" t="s">
        <v>133</v>
      </c>
      <c r="BB3" s="72">
        <v>3</v>
      </c>
      <c r="BC3" s="68" t="s">
        <v>134</v>
      </c>
      <c r="BD3" s="70"/>
      <c r="BE3" s="72" t="s">
        <v>150</v>
      </c>
      <c r="BF3" s="72" t="s">
        <v>150</v>
      </c>
      <c r="BG3" s="72" t="s">
        <v>150</v>
      </c>
      <c r="BH3" s="68" t="s">
        <v>136</v>
      </c>
      <c r="BI3" s="68" t="s">
        <v>135</v>
      </c>
      <c r="BJ3" s="72">
        <v>0</v>
      </c>
    </row>
    <row r="4" spans="1:62" x14ac:dyDescent="0.25">
      <c r="A4" s="68" t="s">
        <v>91</v>
      </c>
      <c r="B4" s="68" t="s">
        <v>151</v>
      </c>
      <c r="C4" s="68" t="s">
        <v>105</v>
      </c>
      <c r="D4" s="68" t="s">
        <v>118</v>
      </c>
      <c r="E4" s="76" t="s">
        <v>137</v>
      </c>
      <c r="F4" s="76" t="s">
        <v>137</v>
      </c>
      <c r="G4" s="76" t="s">
        <v>137</v>
      </c>
      <c r="H4" s="76" t="s">
        <v>137</v>
      </c>
      <c r="I4" s="69" t="s">
        <v>85</v>
      </c>
      <c r="J4" s="76" t="s">
        <v>137</v>
      </c>
      <c r="K4" s="76" t="s">
        <v>137</v>
      </c>
      <c r="L4" s="76" t="s">
        <v>137</v>
      </c>
      <c r="M4" s="76" t="s">
        <v>137</v>
      </c>
      <c r="N4" s="76" t="s">
        <v>137</v>
      </c>
      <c r="O4" s="68"/>
      <c r="P4" s="68"/>
      <c r="Q4" s="68"/>
      <c r="S4" s="68" t="s">
        <v>152</v>
      </c>
      <c r="T4" s="68" t="s">
        <v>153</v>
      </c>
      <c r="U4" s="68" t="s">
        <v>153</v>
      </c>
      <c r="V4" s="68" t="s">
        <v>139</v>
      </c>
      <c r="W4" s="70"/>
      <c r="X4" s="68" t="s">
        <v>154</v>
      </c>
      <c r="Y4" s="68" t="s">
        <v>142</v>
      </c>
      <c r="Z4" s="68" t="s">
        <v>143</v>
      </c>
      <c r="AA4" s="68" t="s">
        <v>144</v>
      </c>
      <c r="AB4" s="68" t="s">
        <v>145</v>
      </c>
      <c r="AC4" s="71" t="s">
        <v>127</v>
      </c>
      <c r="AD4" s="71" t="s">
        <v>127</v>
      </c>
      <c r="AE4" s="72" t="s">
        <v>127</v>
      </c>
      <c r="AF4" s="72" t="s">
        <v>127</v>
      </c>
      <c r="AG4" s="73" t="s">
        <v>146</v>
      </c>
      <c r="AH4" s="73">
        <v>3</v>
      </c>
      <c r="AI4" s="73">
        <v>4</v>
      </c>
      <c r="AJ4" s="73">
        <v>7.5</v>
      </c>
      <c r="AK4" s="72" t="s">
        <v>155</v>
      </c>
      <c r="AL4" s="70"/>
      <c r="AM4" s="68" t="s">
        <v>145</v>
      </c>
      <c r="AN4" s="72">
        <v>1</v>
      </c>
      <c r="AO4" s="70"/>
      <c r="AP4" s="72" t="s">
        <v>156</v>
      </c>
      <c r="AQ4" s="72" t="s">
        <v>156</v>
      </c>
      <c r="AR4" s="72" t="s">
        <v>156</v>
      </c>
      <c r="AS4" s="68" t="s">
        <v>151</v>
      </c>
      <c r="AT4" s="68" t="s">
        <v>130</v>
      </c>
      <c r="AU4" s="72">
        <v>0</v>
      </c>
      <c r="AV4" s="72">
        <v>0</v>
      </c>
      <c r="AW4" s="72">
        <v>1</v>
      </c>
      <c r="AX4" s="70"/>
      <c r="AY4" s="74" t="s">
        <v>157</v>
      </c>
      <c r="AZ4" s="68" t="s">
        <v>158</v>
      </c>
      <c r="BA4" s="75" t="s">
        <v>133</v>
      </c>
      <c r="BB4" s="72">
        <v>3.5</v>
      </c>
      <c r="BC4" s="68" t="s">
        <v>134</v>
      </c>
      <c r="BD4" s="70"/>
      <c r="BE4" s="72" t="s">
        <v>159</v>
      </c>
      <c r="BF4" s="72" t="s">
        <v>159</v>
      </c>
      <c r="BG4" s="72" t="s">
        <v>159</v>
      </c>
      <c r="BH4" s="68" t="s">
        <v>151</v>
      </c>
      <c r="BI4" s="68" t="s">
        <v>135</v>
      </c>
      <c r="BJ4" s="72">
        <v>0</v>
      </c>
    </row>
    <row r="5" spans="1:62" x14ac:dyDescent="0.25">
      <c r="A5" s="68" t="s">
        <v>88</v>
      </c>
      <c r="B5" s="68" t="s">
        <v>122</v>
      </c>
      <c r="C5" s="68" t="s">
        <v>103</v>
      </c>
      <c r="D5" s="68" t="s">
        <v>116</v>
      </c>
      <c r="E5" s="69" t="s">
        <v>85</v>
      </c>
      <c r="F5" s="69" t="s">
        <v>85</v>
      </c>
      <c r="G5" s="69" t="s">
        <v>85</v>
      </c>
      <c r="H5" s="69" t="s">
        <v>85</v>
      </c>
      <c r="I5" s="69" t="s">
        <v>85</v>
      </c>
      <c r="J5" s="69" t="s">
        <v>87</v>
      </c>
      <c r="K5" s="69" t="s">
        <v>85</v>
      </c>
      <c r="L5" s="69" t="s">
        <v>85</v>
      </c>
      <c r="M5" s="69" t="s">
        <v>86</v>
      </c>
      <c r="N5" s="69" t="s">
        <v>85</v>
      </c>
      <c r="O5" s="68"/>
      <c r="P5" s="68"/>
      <c r="Q5" s="68"/>
      <c r="S5" s="68" t="s">
        <v>160</v>
      </c>
      <c r="T5" s="68" t="s">
        <v>161</v>
      </c>
      <c r="U5" s="68" t="s">
        <v>161</v>
      </c>
      <c r="V5" s="68" t="s">
        <v>153</v>
      </c>
      <c r="W5" s="70"/>
      <c r="X5" s="68" t="s">
        <v>162</v>
      </c>
      <c r="Y5" s="68" t="s">
        <v>142</v>
      </c>
      <c r="Z5" s="68" t="s">
        <v>143</v>
      </c>
      <c r="AA5" s="68" t="s">
        <v>144</v>
      </c>
      <c r="AB5" s="68" t="s">
        <v>145</v>
      </c>
      <c r="AC5" s="71" t="s">
        <v>127</v>
      </c>
      <c r="AD5" s="71" t="s">
        <v>127</v>
      </c>
      <c r="AE5" s="72" t="s">
        <v>127</v>
      </c>
      <c r="AF5" s="72" t="s">
        <v>127</v>
      </c>
      <c r="AG5" s="73" t="s">
        <v>146</v>
      </c>
      <c r="AH5" s="73">
        <v>3</v>
      </c>
      <c r="AI5" s="73">
        <v>4</v>
      </c>
      <c r="AJ5" s="73">
        <v>7</v>
      </c>
      <c r="AK5" s="72" t="s">
        <v>163</v>
      </c>
      <c r="AL5" s="70"/>
      <c r="AM5" s="72" t="s">
        <v>164</v>
      </c>
      <c r="AN5" s="72">
        <v>1</v>
      </c>
      <c r="AO5" s="70"/>
      <c r="AP5" s="76" t="s">
        <v>165</v>
      </c>
      <c r="AQ5" s="76" t="s">
        <v>165</v>
      </c>
      <c r="AR5" s="76" t="s">
        <v>165</v>
      </c>
      <c r="AS5" s="68" t="s">
        <v>122</v>
      </c>
      <c r="AT5" s="68" t="s">
        <v>147</v>
      </c>
      <c r="AU5" s="72">
        <v>0.5</v>
      </c>
      <c r="AV5" s="72">
        <v>0</v>
      </c>
      <c r="AW5" s="72">
        <v>0</v>
      </c>
      <c r="AX5" s="70"/>
      <c r="AY5" s="74" t="s">
        <v>166</v>
      </c>
      <c r="AZ5" s="68" t="s">
        <v>167</v>
      </c>
      <c r="BA5" s="75" t="s">
        <v>133</v>
      </c>
      <c r="BB5" s="72">
        <v>4</v>
      </c>
      <c r="BC5" s="68" t="s">
        <v>134</v>
      </c>
      <c r="BD5" s="70"/>
      <c r="BE5" s="68" t="s">
        <v>168</v>
      </c>
      <c r="BF5" s="68" t="s">
        <v>168</v>
      </c>
      <c r="BG5" s="68" t="s">
        <v>169</v>
      </c>
      <c r="BH5" s="68" t="s">
        <v>122</v>
      </c>
      <c r="BI5" s="68" t="s">
        <v>150</v>
      </c>
      <c r="BJ5" s="72">
        <v>0.5</v>
      </c>
    </row>
    <row r="6" spans="1:62" x14ac:dyDescent="0.25">
      <c r="H6" s="69" t="s">
        <v>85</v>
      </c>
      <c r="S6" s="68" t="s">
        <v>170</v>
      </c>
      <c r="T6" s="68" t="s">
        <v>171</v>
      </c>
      <c r="U6" s="68" t="s">
        <v>171</v>
      </c>
      <c r="V6" s="68" t="s">
        <v>161</v>
      </c>
      <c r="W6" s="70"/>
      <c r="X6" s="68" t="s">
        <v>172</v>
      </c>
      <c r="Y6" s="68" t="s">
        <v>142</v>
      </c>
      <c r="Z6" s="68" t="s">
        <v>143</v>
      </c>
      <c r="AA6" s="68" t="s">
        <v>144</v>
      </c>
      <c r="AB6" s="68" t="s">
        <v>145</v>
      </c>
      <c r="AC6" s="71" t="s">
        <v>127</v>
      </c>
      <c r="AD6" s="71" t="s">
        <v>127</v>
      </c>
      <c r="AE6" s="72" t="s">
        <v>127</v>
      </c>
      <c r="AF6" s="72" t="s">
        <v>127</v>
      </c>
      <c r="AG6" s="73" t="s">
        <v>146</v>
      </c>
      <c r="AH6" s="73">
        <v>3</v>
      </c>
      <c r="AI6" s="73">
        <v>4</v>
      </c>
      <c r="AJ6" s="73">
        <v>7</v>
      </c>
      <c r="AK6" s="72" t="s">
        <v>163</v>
      </c>
      <c r="AL6" s="70"/>
      <c r="AM6" s="68" t="s">
        <v>173</v>
      </c>
      <c r="AN6" s="72">
        <v>1</v>
      </c>
      <c r="AO6" s="70"/>
      <c r="AP6" s="78" t="s">
        <v>174</v>
      </c>
      <c r="AQ6" s="78" t="s">
        <v>174</v>
      </c>
      <c r="AR6" s="78" t="s">
        <v>174</v>
      </c>
      <c r="AS6" s="72" t="s">
        <v>122</v>
      </c>
      <c r="AT6" s="72" t="s">
        <v>175</v>
      </c>
      <c r="AU6" s="72">
        <v>0.5</v>
      </c>
      <c r="AV6" s="72">
        <v>0</v>
      </c>
      <c r="AW6" s="72">
        <v>0</v>
      </c>
      <c r="AX6" s="70"/>
      <c r="AY6" s="74" t="s">
        <v>176</v>
      </c>
      <c r="AZ6" s="72" t="s">
        <v>163</v>
      </c>
      <c r="BA6" s="75" t="s">
        <v>133</v>
      </c>
      <c r="BB6" s="72">
        <v>4</v>
      </c>
      <c r="BC6" s="68" t="s">
        <v>134</v>
      </c>
      <c r="BD6" s="70"/>
      <c r="BE6" s="68" t="s">
        <v>177</v>
      </c>
      <c r="BF6" s="68" t="s">
        <v>168</v>
      </c>
      <c r="BG6" s="72" t="s">
        <v>178</v>
      </c>
      <c r="BH6" s="72" t="s">
        <v>122</v>
      </c>
      <c r="BI6" s="72" t="s">
        <v>159</v>
      </c>
      <c r="BJ6" s="72">
        <v>0.5</v>
      </c>
    </row>
    <row r="7" spans="1:62" x14ac:dyDescent="0.25">
      <c r="T7" s="68" t="s">
        <v>179</v>
      </c>
      <c r="U7" s="68" t="s">
        <v>179</v>
      </c>
      <c r="V7" s="68" t="s">
        <v>171</v>
      </c>
      <c r="W7" s="70"/>
      <c r="X7" s="68" t="s">
        <v>180</v>
      </c>
      <c r="Y7" s="68" t="s">
        <v>142</v>
      </c>
      <c r="Z7" s="68" t="s">
        <v>143</v>
      </c>
      <c r="AA7" s="68" t="s">
        <v>144</v>
      </c>
      <c r="AB7" s="68" t="s">
        <v>145</v>
      </c>
      <c r="AC7" s="71" t="s">
        <v>127</v>
      </c>
      <c r="AD7" s="71" t="s">
        <v>127</v>
      </c>
      <c r="AE7" s="72" t="s">
        <v>127</v>
      </c>
      <c r="AF7" s="72" t="s">
        <v>127</v>
      </c>
      <c r="AG7" s="73" t="s">
        <v>146</v>
      </c>
      <c r="AH7" s="73">
        <v>3</v>
      </c>
      <c r="AI7" s="73">
        <v>4</v>
      </c>
      <c r="AJ7" s="73">
        <v>7</v>
      </c>
      <c r="AK7" s="72" t="s">
        <v>163</v>
      </c>
      <c r="AL7" s="70"/>
      <c r="AM7" s="72" t="s">
        <v>142</v>
      </c>
      <c r="AN7" s="72">
        <v>0</v>
      </c>
      <c r="AO7" s="70"/>
      <c r="AP7" s="76" t="s">
        <v>181</v>
      </c>
      <c r="AQ7" s="76" t="s">
        <v>181</v>
      </c>
      <c r="AR7" s="76" t="s">
        <v>181</v>
      </c>
      <c r="AS7" s="72" t="s">
        <v>122</v>
      </c>
      <c r="AT7" s="72" t="s">
        <v>182</v>
      </c>
      <c r="AU7" s="72">
        <v>0.5</v>
      </c>
      <c r="AV7" s="72">
        <v>0</v>
      </c>
      <c r="AW7" s="72">
        <v>0</v>
      </c>
      <c r="AX7" s="70"/>
      <c r="AY7" s="74" t="s">
        <v>183</v>
      </c>
      <c r="AZ7" s="72" t="s">
        <v>155</v>
      </c>
      <c r="BA7" s="75" t="s">
        <v>133</v>
      </c>
      <c r="BB7" s="72">
        <v>6</v>
      </c>
      <c r="BC7" s="68" t="s">
        <v>134</v>
      </c>
      <c r="BD7" s="70"/>
      <c r="BE7" s="68" t="s">
        <v>184</v>
      </c>
      <c r="BF7" s="68" t="s">
        <v>184</v>
      </c>
      <c r="BG7" s="72" t="s">
        <v>185</v>
      </c>
      <c r="BH7" s="72" t="s">
        <v>122</v>
      </c>
      <c r="BI7" s="72" t="s">
        <v>178</v>
      </c>
      <c r="BJ7" s="72">
        <v>0.5</v>
      </c>
    </row>
    <row r="8" spans="1:62" x14ac:dyDescent="0.25">
      <c r="T8" s="68" t="s">
        <v>186</v>
      </c>
      <c r="U8" s="68" t="s">
        <v>186</v>
      </c>
      <c r="V8" s="68" t="s">
        <v>179</v>
      </c>
      <c r="W8" s="70"/>
      <c r="X8" s="68" t="s">
        <v>187</v>
      </c>
      <c r="Y8" s="68" t="s">
        <v>125</v>
      </c>
      <c r="Z8" s="68" t="s">
        <v>125</v>
      </c>
      <c r="AA8" s="68" t="s">
        <v>126</v>
      </c>
      <c r="AB8" s="71" t="s">
        <v>127</v>
      </c>
      <c r="AC8" s="71" t="s">
        <v>127</v>
      </c>
      <c r="AD8" s="71" t="s">
        <v>127</v>
      </c>
      <c r="AE8" s="72" t="s">
        <v>127</v>
      </c>
      <c r="AF8" s="72" t="s">
        <v>127</v>
      </c>
      <c r="AG8" s="73" t="s">
        <v>128</v>
      </c>
      <c r="AH8" s="73">
        <v>2</v>
      </c>
      <c r="AI8" s="73">
        <v>3</v>
      </c>
      <c r="AJ8" s="73">
        <v>8</v>
      </c>
      <c r="AK8" s="72" t="s">
        <v>129</v>
      </c>
      <c r="AL8" s="70"/>
      <c r="AM8" s="72" t="s">
        <v>143</v>
      </c>
      <c r="AN8" s="72">
        <v>0</v>
      </c>
      <c r="AO8" s="70"/>
      <c r="AP8" s="76" t="s">
        <v>188</v>
      </c>
      <c r="AQ8" s="76" t="s">
        <v>188</v>
      </c>
      <c r="AR8" s="76" t="s">
        <v>189</v>
      </c>
      <c r="AS8" s="72" t="s">
        <v>122</v>
      </c>
      <c r="AT8" s="72" t="s">
        <v>190</v>
      </c>
      <c r="AU8" s="72">
        <v>0.5</v>
      </c>
      <c r="AV8" s="72">
        <v>0</v>
      </c>
      <c r="AW8" s="72">
        <v>1</v>
      </c>
      <c r="AX8" s="70"/>
      <c r="AY8" s="75" t="s">
        <v>191</v>
      </c>
      <c r="AZ8" s="72" t="s">
        <v>129</v>
      </c>
      <c r="BA8" s="75" t="s">
        <v>133</v>
      </c>
      <c r="BB8" s="72">
        <v>8</v>
      </c>
      <c r="BC8" s="68" t="s">
        <v>134</v>
      </c>
      <c r="BD8" s="70"/>
      <c r="BE8" s="68" t="s">
        <v>192</v>
      </c>
      <c r="BF8" s="68" t="s">
        <v>192</v>
      </c>
      <c r="BG8" s="72" t="s">
        <v>193</v>
      </c>
      <c r="BH8" s="72" t="s">
        <v>136</v>
      </c>
      <c r="BI8" s="72" t="s">
        <v>150</v>
      </c>
      <c r="BJ8" s="72">
        <v>1</v>
      </c>
    </row>
    <row r="9" spans="1:62" x14ac:dyDescent="0.25"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T9" s="68" t="s">
        <v>194</v>
      </c>
      <c r="U9" s="68" t="s">
        <v>194</v>
      </c>
      <c r="V9" s="68" t="s">
        <v>195</v>
      </c>
      <c r="W9" s="70"/>
      <c r="X9" s="68" t="s">
        <v>196</v>
      </c>
      <c r="Y9" s="68" t="s">
        <v>142</v>
      </c>
      <c r="Z9" s="68" t="s">
        <v>143</v>
      </c>
      <c r="AA9" s="68" t="s">
        <v>144</v>
      </c>
      <c r="AB9" s="68" t="s">
        <v>145</v>
      </c>
      <c r="AC9" s="71" t="s">
        <v>127</v>
      </c>
      <c r="AD9" s="71" t="s">
        <v>127</v>
      </c>
      <c r="AE9" s="72" t="s">
        <v>127</v>
      </c>
      <c r="AF9" s="72" t="s">
        <v>127</v>
      </c>
      <c r="AG9" s="73" t="s">
        <v>146</v>
      </c>
      <c r="AH9" s="73">
        <v>3</v>
      </c>
      <c r="AI9" s="73">
        <v>4</v>
      </c>
      <c r="AJ9" s="73">
        <v>8</v>
      </c>
      <c r="AK9" s="72" t="s">
        <v>129</v>
      </c>
      <c r="AL9" s="70"/>
      <c r="AM9" s="72" t="s">
        <v>144</v>
      </c>
      <c r="AN9" s="72">
        <v>0</v>
      </c>
      <c r="AO9" s="70"/>
      <c r="AP9" s="76" t="s">
        <v>197</v>
      </c>
      <c r="AQ9" s="76" t="s">
        <v>197</v>
      </c>
      <c r="AR9" s="76" t="s">
        <v>198</v>
      </c>
      <c r="AS9" s="72" t="s">
        <v>122</v>
      </c>
      <c r="AT9" s="72" t="s">
        <v>199</v>
      </c>
      <c r="AU9" s="72">
        <v>0.5</v>
      </c>
      <c r="AV9" s="72">
        <v>0</v>
      </c>
      <c r="AW9" s="72">
        <v>1</v>
      </c>
      <c r="AX9" s="70"/>
      <c r="AY9" s="74" t="s">
        <v>200</v>
      </c>
      <c r="AZ9" s="72" t="s">
        <v>132</v>
      </c>
      <c r="BA9" s="74" t="s">
        <v>201</v>
      </c>
      <c r="BB9" s="72">
        <v>2.5</v>
      </c>
      <c r="BC9" s="68" t="s">
        <v>134</v>
      </c>
      <c r="BD9" s="70"/>
      <c r="BE9" s="68" t="s">
        <v>169</v>
      </c>
      <c r="BF9" s="68" t="s">
        <v>169</v>
      </c>
      <c r="BG9" s="72" t="s">
        <v>184</v>
      </c>
      <c r="BH9" s="72" t="s">
        <v>136</v>
      </c>
      <c r="BI9" s="72" t="s">
        <v>159</v>
      </c>
      <c r="BJ9" s="72">
        <v>1</v>
      </c>
    </row>
    <row r="10" spans="1:62" x14ac:dyDescent="0.25">
      <c r="T10" s="68" t="s">
        <v>202</v>
      </c>
      <c r="U10" s="68" t="s">
        <v>202</v>
      </c>
      <c r="V10" s="68" t="s">
        <v>186</v>
      </c>
      <c r="W10" s="70"/>
      <c r="X10" s="68" t="s">
        <v>203</v>
      </c>
      <c r="Y10" s="68" t="s">
        <v>142</v>
      </c>
      <c r="Z10" s="68" t="s">
        <v>143</v>
      </c>
      <c r="AA10" s="68" t="s">
        <v>144</v>
      </c>
      <c r="AB10" s="68" t="s">
        <v>145</v>
      </c>
      <c r="AC10" s="71" t="s">
        <v>127</v>
      </c>
      <c r="AD10" s="71" t="s">
        <v>127</v>
      </c>
      <c r="AE10" s="72" t="s">
        <v>127</v>
      </c>
      <c r="AF10" s="72" t="s">
        <v>127</v>
      </c>
      <c r="AG10" s="73" t="s">
        <v>146</v>
      </c>
      <c r="AH10" s="73">
        <v>3</v>
      </c>
      <c r="AI10" s="73">
        <v>4</v>
      </c>
      <c r="AJ10" s="73">
        <v>7.5</v>
      </c>
      <c r="AK10" s="72" t="s">
        <v>155</v>
      </c>
      <c r="AL10" s="70"/>
      <c r="AM10" s="72" t="s">
        <v>204</v>
      </c>
      <c r="AN10" s="72">
        <v>0</v>
      </c>
      <c r="AO10" s="70"/>
      <c r="AP10" s="76" t="s">
        <v>189</v>
      </c>
      <c r="AQ10" s="76" t="s">
        <v>189</v>
      </c>
      <c r="AR10" s="76" t="s">
        <v>182</v>
      </c>
      <c r="AS10" s="72" t="s">
        <v>122</v>
      </c>
      <c r="AT10" s="72" t="s">
        <v>198</v>
      </c>
      <c r="AU10" s="72">
        <v>0.5</v>
      </c>
      <c r="AV10" s="72">
        <v>0</v>
      </c>
      <c r="AW10" s="72">
        <v>0</v>
      </c>
      <c r="AX10" s="70"/>
      <c r="AY10" s="79" t="s">
        <v>174</v>
      </c>
      <c r="AZ10" s="72" t="s">
        <v>149</v>
      </c>
      <c r="BA10" s="74" t="s">
        <v>201</v>
      </c>
      <c r="BB10" s="72">
        <v>4</v>
      </c>
      <c r="BC10" s="68" t="s">
        <v>134</v>
      </c>
      <c r="BD10" s="70"/>
      <c r="BE10" s="72" t="s">
        <v>205</v>
      </c>
      <c r="BF10" s="72" t="s">
        <v>205</v>
      </c>
      <c r="BG10" s="72" t="s">
        <v>192</v>
      </c>
      <c r="BH10" s="72" t="s">
        <v>136</v>
      </c>
      <c r="BI10" s="72" t="s">
        <v>178</v>
      </c>
      <c r="BJ10" s="72">
        <v>1</v>
      </c>
    </row>
    <row r="11" spans="1:62" x14ac:dyDescent="0.25">
      <c r="T11" s="68" t="s">
        <v>206</v>
      </c>
      <c r="U11" s="68" t="s">
        <v>206</v>
      </c>
      <c r="V11" s="68" t="s">
        <v>194</v>
      </c>
      <c r="W11" s="70"/>
      <c r="X11" s="68" t="s">
        <v>207</v>
      </c>
      <c r="Y11" s="68" t="s">
        <v>142</v>
      </c>
      <c r="Z11" s="68" t="s">
        <v>143</v>
      </c>
      <c r="AA11" s="68" t="s">
        <v>144</v>
      </c>
      <c r="AB11" s="68" t="s">
        <v>145</v>
      </c>
      <c r="AC11" s="71" t="s">
        <v>127</v>
      </c>
      <c r="AD11" s="71" t="s">
        <v>127</v>
      </c>
      <c r="AE11" s="72" t="s">
        <v>127</v>
      </c>
      <c r="AF11" s="72" t="s">
        <v>127</v>
      </c>
      <c r="AG11" s="73" t="s">
        <v>146</v>
      </c>
      <c r="AH11" s="73">
        <v>3</v>
      </c>
      <c r="AI11" s="73">
        <v>4</v>
      </c>
      <c r="AJ11" s="73">
        <v>7</v>
      </c>
      <c r="AK11" s="72" t="s">
        <v>163</v>
      </c>
      <c r="AL11" s="70"/>
      <c r="AM11" s="72" t="s">
        <v>208</v>
      </c>
      <c r="AN11" s="72">
        <v>0</v>
      </c>
      <c r="AO11" s="70"/>
      <c r="AP11" s="76" t="s">
        <v>198</v>
      </c>
      <c r="AQ11" s="76" t="s">
        <v>198</v>
      </c>
      <c r="AR11" s="76" t="s">
        <v>209</v>
      </c>
      <c r="AS11" s="72" t="s">
        <v>122</v>
      </c>
      <c r="AT11" s="72" t="s">
        <v>210</v>
      </c>
      <c r="AU11" s="72">
        <v>0.5</v>
      </c>
      <c r="AV11" s="72">
        <v>0</v>
      </c>
      <c r="AW11" s="72">
        <v>1</v>
      </c>
      <c r="AX11" s="70"/>
      <c r="AY11" s="74" t="s">
        <v>131</v>
      </c>
      <c r="AZ11" s="72" t="s">
        <v>158</v>
      </c>
      <c r="BA11" s="74" t="s">
        <v>201</v>
      </c>
      <c r="BB11" s="72">
        <v>5</v>
      </c>
      <c r="BC11" s="68" t="s">
        <v>134</v>
      </c>
      <c r="BD11" s="70"/>
      <c r="BE11" s="72" t="s">
        <v>178</v>
      </c>
      <c r="BF11" s="72" t="s">
        <v>178</v>
      </c>
      <c r="BG11" s="72" t="s">
        <v>211</v>
      </c>
      <c r="BH11" s="72" t="s">
        <v>151</v>
      </c>
      <c r="BI11" s="72" t="s">
        <v>150</v>
      </c>
      <c r="BJ11" s="72">
        <v>2</v>
      </c>
    </row>
    <row r="12" spans="1:62" x14ac:dyDescent="0.25"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T12" s="68" t="s">
        <v>212</v>
      </c>
      <c r="U12" s="68" t="s">
        <v>212</v>
      </c>
      <c r="V12" s="68" t="s">
        <v>202</v>
      </c>
      <c r="W12" s="70"/>
      <c r="X12" s="68" t="s">
        <v>213</v>
      </c>
      <c r="Y12" s="68" t="s">
        <v>142</v>
      </c>
      <c r="Z12" s="68" t="s">
        <v>143</v>
      </c>
      <c r="AA12" s="68" t="s">
        <v>144</v>
      </c>
      <c r="AB12" s="68" t="s">
        <v>145</v>
      </c>
      <c r="AC12" s="71" t="s">
        <v>127</v>
      </c>
      <c r="AD12" s="71" t="s">
        <v>127</v>
      </c>
      <c r="AE12" s="72" t="s">
        <v>127</v>
      </c>
      <c r="AF12" s="72" t="s">
        <v>127</v>
      </c>
      <c r="AG12" s="73" t="s">
        <v>146</v>
      </c>
      <c r="AH12" s="73">
        <v>3</v>
      </c>
      <c r="AI12" s="73">
        <v>4</v>
      </c>
      <c r="AJ12" s="73">
        <v>7</v>
      </c>
      <c r="AK12" s="72" t="s">
        <v>163</v>
      </c>
      <c r="AL12" s="70"/>
      <c r="AO12" s="70"/>
      <c r="AP12" s="76" t="s">
        <v>214</v>
      </c>
      <c r="AQ12" s="76" t="s">
        <v>214</v>
      </c>
      <c r="AR12" s="76" t="s">
        <v>215</v>
      </c>
      <c r="AS12" s="72" t="s">
        <v>122</v>
      </c>
      <c r="AT12" s="72" t="s">
        <v>216</v>
      </c>
      <c r="AU12" s="72">
        <v>0.5</v>
      </c>
      <c r="AV12" s="72">
        <v>0</v>
      </c>
      <c r="AW12" s="72">
        <v>0</v>
      </c>
      <c r="AX12" s="70"/>
      <c r="AY12" s="74" t="s">
        <v>217</v>
      </c>
      <c r="AZ12" s="72" t="s">
        <v>167</v>
      </c>
      <c r="BA12" s="74" t="s">
        <v>201</v>
      </c>
      <c r="BB12" s="72">
        <v>5.5</v>
      </c>
      <c r="BC12" s="68" t="s">
        <v>134</v>
      </c>
      <c r="BD12" s="70"/>
      <c r="BE12" s="72" t="s">
        <v>218</v>
      </c>
      <c r="BF12" s="72" t="s">
        <v>602</v>
      </c>
      <c r="BG12" s="72" t="s">
        <v>220</v>
      </c>
      <c r="BH12" s="72" t="s">
        <v>151</v>
      </c>
      <c r="BI12" s="72" t="s">
        <v>159</v>
      </c>
      <c r="BJ12" s="72">
        <v>2</v>
      </c>
    </row>
    <row r="13" spans="1:62" x14ac:dyDescent="0.25">
      <c r="V13" s="68" t="s">
        <v>206</v>
      </c>
      <c r="W13" s="70"/>
      <c r="X13" s="68" t="s">
        <v>221</v>
      </c>
      <c r="Y13" s="68" t="s">
        <v>142</v>
      </c>
      <c r="Z13" s="68" t="s">
        <v>143</v>
      </c>
      <c r="AA13" s="68" t="s">
        <v>144</v>
      </c>
      <c r="AB13" s="68" t="s">
        <v>145</v>
      </c>
      <c r="AC13" s="71" t="s">
        <v>127</v>
      </c>
      <c r="AD13" s="71" t="s">
        <v>127</v>
      </c>
      <c r="AE13" s="72" t="s">
        <v>127</v>
      </c>
      <c r="AF13" s="72" t="s">
        <v>127</v>
      </c>
      <c r="AG13" s="73" t="s">
        <v>146</v>
      </c>
      <c r="AH13" s="73">
        <v>3</v>
      </c>
      <c r="AI13" s="73">
        <v>4</v>
      </c>
      <c r="AJ13" s="73">
        <v>7</v>
      </c>
      <c r="AK13" s="72" t="s">
        <v>163</v>
      </c>
      <c r="AL13" s="70"/>
      <c r="AO13" s="70"/>
      <c r="AP13" s="76" t="s">
        <v>182</v>
      </c>
      <c r="AQ13" s="76" t="s">
        <v>182</v>
      </c>
      <c r="AR13" s="76" t="s">
        <v>210</v>
      </c>
      <c r="AS13" s="72" t="s">
        <v>136</v>
      </c>
      <c r="AT13" s="72" t="s">
        <v>147</v>
      </c>
      <c r="AU13" s="72">
        <v>1.5</v>
      </c>
      <c r="AV13" s="72">
        <v>0</v>
      </c>
      <c r="AW13" s="72">
        <v>0</v>
      </c>
      <c r="AX13" s="70"/>
      <c r="AY13" s="74" t="s">
        <v>148</v>
      </c>
      <c r="AZ13" s="72" t="s">
        <v>163</v>
      </c>
      <c r="BA13" s="74" t="s">
        <v>201</v>
      </c>
      <c r="BB13" s="72">
        <v>5.5</v>
      </c>
      <c r="BC13" s="68" t="s">
        <v>134</v>
      </c>
      <c r="BD13" s="70"/>
      <c r="BE13" s="72" t="s">
        <v>598</v>
      </c>
      <c r="BF13" s="72" t="s">
        <v>219</v>
      </c>
      <c r="BG13" s="72" t="s">
        <v>223</v>
      </c>
      <c r="BH13" s="72" t="s">
        <v>151</v>
      </c>
      <c r="BI13" s="72" t="s">
        <v>178</v>
      </c>
      <c r="BJ13" s="72">
        <v>2</v>
      </c>
    </row>
    <row r="14" spans="1:62" x14ac:dyDescent="0.25">
      <c r="V14" s="68" t="s">
        <v>212</v>
      </c>
      <c r="W14" s="70"/>
      <c r="X14" s="68" t="s">
        <v>224</v>
      </c>
      <c r="Y14" s="68" t="s">
        <v>142</v>
      </c>
      <c r="Z14" s="68" t="s">
        <v>143</v>
      </c>
      <c r="AA14" s="68" t="s">
        <v>144</v>
      </c>
      <c r="AB14" s="68" t="s">
        <v>145</v>
      </c>
      <c r="AC14" s="71" t="s">
        <v>127</v>
      </c>
      <c r="AD14" s="71" t="s">
        <v>127</v>
      </c>
      <c r="AE14" s="72" t="s">
        <v>127</v>
      </c>
      <c r="AF14" s="72" t="s">
        <v>127</v>
      </c>
      <c r="AG14" s="73" t="s">
        <v>146</v>
      </c>
      <c r="AH14" s="73">
        <v>3</v>
      </c>
      <c r="AI14" s="73">
        <v>4</v>
      </c>
      <c r="AJ14" s="73">
        <v>7</v>
      </c>
      <c r="AK14" s="72" t="s">
        <v>167</v>
      </c>
      <c r="AL14" s="70"/>
      <c r="AO14" s="70"/>
      <c r="AP14" s="76" t="s">
        <v>225</v>
      </c>
      <c r="AQ14" s="76" t="s">
        <v>225</v>
      </c>
      <c r="AR14" s="76" t="s">
        <v>226</v>
      </c>
      <c r="AS14" s="72" t="s">
        <v>136</v>
      </c>
      <c r="AT14" s="72" t="s">
        <v>175</v>
      </c>
      <c r="AU14" s="72">
        <v>1.5</v>
      </c>
      <c r="AV14" s="72">
        <v>0</v>
      </c>
      <c r="AW14" s="72">
        <v>0</v>
      </c>
      <c r="AX14" s="70"/>
      <c r="AY14" s="74" t="s">
        <v>227</v>
      </c>
      <c r="AZ14" s="72" t="s">
        <v>155</v>
      </c>
      <c r="BA14" s="74" t="s">
        <v>201</v>
      </c>
      <c r="BB14" s="72">
        <v>7.5</v>
      </c>
      <c r="BC14" s="68" t="s">
        <v>134</v>
      </c>
      <c r="BD14" s="70"/>
      <c r="BE14" s="72" t="s">
        <v>602</v>
      </c>
      <c r="BF14" s="72" t="s">
        <v>222</v>
      </c>
      <c r="BG14" s="72" t="s">
        <v>229</v>
      </c>
      <c r="BH14" s="72" t="s">
        <v>122</v>
      </c>
      <c r="BI14" s="72" t="s">
        <v>192</v>
      </c>
      <c r="BJ14" s="72">
        <v>1</v>
      </c>
    </row>
    <row r="15" spans="1:62" x14ac:dyDescent="0.25"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W15" s="70"/>
      <c r="X15" s="68" t="s">
        <v>230</v>
      </c>
      <c r="Y15" s="68" t="s">
        <v>142</v>
      </c>
      <c r="Z15" s="68" t="s">
        <v>143</v>
      </c>
      <c r="AA15" s="68" t="s">
        <v>144</v>
      </c>
      <c r="AB15" s="68" t="s">
        <v>145</v>
      </c>
      <c r="AC15" s="71" t="s">
        <v>127</v>
      </c>
      <c r="AD15" s="71" t="s">
        <v>127</v>
      </c>
      <c r="AE15" s="72" t="s">
        <v>127</v>
      </c>
      <c r="AF15" s="72" t="s">
        <v>127</v>
      </c>
      <c r="AG15" s="73" t="s">
        <v>146</v>
      </c>
      <c r="AH15" s="73">
        <v>3</v>
      </c>
      <c r="AI15" s="73">
        <v>4</v>
      </c>
      <c r="AJ15" s="73">
        <v>6.5</v>
      </c>
      <c r="AK15" s="68" t="s">
        <v>158</v>
      </c>
      <c r="AL15" s="70"/>
      <c r="AM15" s="68"/>
      <c r="AN15" s="68"/>
      <c r="AO15" s="70"/>
      <c r="AP15" s="76" t="s">
        <v>231</v>
      </c>
      <c r="AQ15" s="76" t="s">
        <v>231</v>
      </c>
      <c r="AR15" s="76" t="s">
        <v>216</v>
      </c>
      <c r="AS15" s="72" t="s">
        <v>136</v>
      </c>
      <c r="AT15" s="72" t="s">
        <v>182</v>
      </c>
      <c r="AU15" s="72">
        <v>1.5</v>
      </c>
      <c r="AV15" s="72">
        <v>0</v>
      </c>
      <c r="AW15" s="72">
        <v>0</v>
      </c>
      <c r="AX15" s="70"/>
      <c r="AY15" s="74" t="s">
        <v>232</v>
      </c>
      <c r="AZ15" s="72" t="s">
        <v>132</v>
      </c>
      <c r="BA15" s="75" t="s">
        <v>191</v>
      </c>
      <c r="BB15" s="72">
        <v>3</v>
      </c>
      <c r="BC15" s="68" t="s">
        <v>134</v>
      </c>
      <c r="BD15" s="70"/>
      <c r="BE15" s="72" t="s">
        <v>219</v>
      </c>
      <c r="BF15" s="72" t="s">
        <v>228</v>
      </c>
      <c r="BG15" s="72" t="s">
        <v>135</v>
      </c>
      <c r="BH15" s="72" t="s">
        <v>122</v>
      </c>
      <c r="BI15" s="72" t="s">
        <v>235</v>
      </c>
      <c r="BJ15" s="72">
        <v>1</v>
      </c>
    </row>
    <row r="16" spans="1:62" x14ac:dyDescent="0.25">
      <c r="W16" s="70"/>
      <c r="X16" s="68" t="s">
        <v>236</v>
      </c>
      <c r="Y16" s="68" t="s">
        <v>142</v>
      </c>
      <c r="Z16" s="68" t="s">
        <v>143</v>
      </c>
      <c r="AA16" s="68" t="s">
        <v>144</v>
      </c>
      <c r="AB16" s="68" t="s">
        <v>125</v>
      </c>
      <c r="AC16" s="68" t="s">
        <v>164</v>
      </c>
      <c r="AD16" s="71" t="s">
        <v>127</v>
      </c>
      <c r="AE16" s="72" t="s">
        <v>164</v>
      </c>
      <c r="AF16" s="72" t="s">
        <v>127</v>
      </c>
      <c r="AG16" s="73" t="s">
        <v>237</v>
      </c>
      <c r="AH16" s="73">
        <v>4</v>
      </c>
      <c r="AI16" s="73">
        <v>5</v>
      </c>
      <c r="AJ16" s="73">
        <v>7.5</v>
      </c>
      <c r="AK16" s="68" t="s">
        <v>149</v>
      </c>
      <c r="AL16" s="70"/>
      <c r="AM16" s="68"/>
      <c r="AN16" s="68"/>
      <c r="AO16" s="70"/>
      <c r="AP16" s="76" t="s">
        <v>238</v>
      </c>
      <c r="AQ16" s="76" t="s">
        <v>238</v>
      </c>
      <c r="AR16" s="76" t="s">
        <v>239</v>
      </c>
      <c r="AS16" s="72" t="s">
        <v>136</v>
      </c>
      <c r="AT16" s="72" t="s">
        <v>190</v>
      </c>
      <c r="AU16" s="72">
        <v>1.5</v>
      </c>
      <c r="AV16" s="72">
        <v>0</v>
      </c>
      <c r="AW16" s="72">
        <v>1</v>
      </c>
      <c r="AX16" s="70"/>
      <c r="AY16" s="74" t="s">
        <v>240</v>
      </c>
      <c r="AZ16" s="72" t="s">
        <v>149</v>
      </c>
      <c r="BA16" s="75" t="s">
        <v>191</v>
      </c>
      <c r="BB16" s="72">
        <v>5</v>
      </c>
      <c r="BC16" s="68" t="s">
        <v>134</v>
      </c>
      <c r="BD16" s="70"/>
      <c r="BE16" s="72" t="s">
        <v>222</v>
      </c>
      <c r="BF16" s="72" t="s">
        <v>234</v>
      </c>
      <c r="BG16" s="72" t="s">
        <v>150</v>
      </c>
      <c r="BH16" s="72" t="s">
        <v>122</v>
      </c>
      <c r="BI16" s="72" t="s">
        <v>242</v>
      </c>
      <c r="BJ16" s="72">
        <v>1</v>
      </c>
    </row>
    <row r="17" spans="23:62" x14ac:dyDescent="0.25">
      <c r="W17" s="70"/>
      <c r="X17" s="68" t="s">
        <v>243</v>
      </c>
      <c r="Y17" s="68" t="s">
        <v>142</v>
      </c>
      <c r="Z17" s="68" t="s">
        <v>143</v>
      </c>
      <c r="AA17" s="68" t="s">
        <v>144</v>
      </c>
      <c r="AB17" s="68" t="s">
        <v>125</v>
      </c>
      <c r="AC17" s="68" t="s">
        <v>164</v>
      </c>
      <c r="AD17" s="71" t="s">
        <v>127</v>
      </c>
      <c r="AE17" s="72" t="s">
        <v>164</v>
      </c>
      <c r="AF17" s="72" t="s">
        <v>127</v>
      </c>
      <c r="AG17" s="73" t="s">
        <v>237</v>
      </c>
      <c r="AH17" s="73">
        <v>4</v>
      </c>
      <c r="AI17" s="73">
        <v>5</v>
      </c>
      <c r="AJ17" s="73">
        <v>7.5</v>
      </c>
      <c r="AK17" s="68" t="s">
        <v>149</v>
      </c>
      <c r="AL17" s="70"/>
      <c r="AM17" s="68"/>
      <c r="AN17" s="68"/>
      <c r="AO17" s="70"/>
      <c r="AP17" s="76" t="s">
        <v>209</v>
      </c>
      <c r="AQ17" s="76" t="s">
        <v>209</v>
      </c>
      <c r="AR17" s="76" t="s">
        <v>244</v>
      </c>
      <c r="AS17" s="72" t="s">
        <v>136</v>
      </c>
      <c r="AT17" s="72" t="s">
        <v>199</v>
      </c>
      <c r="AU17" s="72">
        <v>1.5</v>
      </c>
      <c r="AV17" s="72">
        <v>0</v>
      </c>
      <c r="AW17" s="72">
        <v>1</v>
      </c>
      <c r="AX17" s="70"/>
      <c r="AY17" s="74" t="s">
        <v>245</v>
      </c>
      <c r="AZ17" s="72" t="s">
        <v>158</v>
      </c>
      <c r="BA17" s="75" t="s">
        <v>191</v>
      </c>
      <c r="BB17" s="72">
        <v>6</v>
      </c>
      <c r="BC17" s="68" t="s">
        <v>134</v>
      </c>
      <c r="BD17" s="70"/>
      <c r="BE17" s="72" t="s">
        <v>233</v>
      </c>
      <c r="BF17" s="72" t="s">
        <v>241</v>
      </c>
      <c r="BG17" s="72" t="s">
        <v>159</v>
      </c>
      <c r="BH17" s="72" t="s">
        <v>122</v>
      </c>
      <c r="BI17" s="72" t="s">
        <v>247</v>
      </c>
      <c r="BJ17" s="72">
        <v>1</v>
      </c>
    </row>
    <row r="18" spans="23:62" x14ac:dyDescent="0.25">
      <c r="W18" s="70"/>
      <c r="X18" s="68" t="s">
        <v>248</v>
      </c>
      <c r="Y18" s="68" t="s">
        <v>142</v>
      </c>
      <c r="Z18" s="68" t="s">
        <v>143</v>
      </c>
      <c r="AA18" s="68" t="s">
        <v>144</v>
      </c>
      <c r="AB18" s="68" t="s">
        <v>125</v>
      </c>
      <c r="AC18" s="68" t="s">
        <v>164</v>
      </c>
      <c r="AD18" s="71" t="s">
        <v>127</v>
      </c>
      <c r="AE18" s="72" t="s">
        <v>164</v>
      </c>
      <c r="AF18" s="72" t="s">
        <v>127</v>
      </c>
      <c r="AG18" s="73" t="s">
        <v>237</v>
      </c>
      <c r="AH18" s="73">
        <v>4</v>
      </c>
      <c r="AI18" s="73">
        <v>5</v>
      </c>
      <c r="AJ18" s="73">
        <v>7.5</v>
      </c>
      <c r="AK18" s="68" t="s">
        <v>149</v>
      </c>
      <c r="AL18" s="70"/>
      <c r="AM18" s="68"/>
      <c r="AN18" s="68"/>
      <c r="AO18" s="70"/>
      <c r="AP18" s="76" t="s">
        <v>215</v>
      </c>
      <c r="AQ18" s="76" t="s">
        <v>215</v>
      </c>
      <c r="AR18" s="76" t="s">
        <v>249</v>
      </c>
      <c r="AS18" s="72" t="s">
        <v>136</v>
      </c>
      <c r="AT18" s="72" t="s">
        <v>198</v>
      </c>
      <c r="AU18" s="72">
        <v>1.5</v>
      </c>
      <c r="AV18" s="72">
        <v>0</v>
      </c>
      <c r="AW18" s="72">
        <v>0</v>
      </c>
      <c r="AX18" s="70"/>
      <c r="AY18" s="80" t="s">
        <v>250</v>
      </c>
      <c r="AZ18" s="72" t="s">
        <v>132</v>
      </c>
      <c r="BA18" s="74" t="s">
        <v>251</v>
      </c>
      <c r="BB18" s="72">
        <v>3.5</v>
      </c>
      <c r="BC18" s="68" t="s">
        <v>134</v>
      </c>
      <c r="BD18" s="70"/>
      <c r="BE18" s="72" t="s">
        <v>228</v>
      </c>
      <c r="BF18" s="72" t="s">
        <v>246</v>
      </c>
      <c r="BG18" s="72" t="s">
        <v>253</v>
      </c>
      <c r="BH18" s="72" t="s">
        <v>122</v>
      </c>
      <c r="BI18" s="72" t="s">
        <v>254</v>
      </c>
      <c r="BJ18" s="72">
        <v>1</v>
      </c>
    </row>
    <row r="19" spans="23:62" x14ac:dyDescent="0.25">
      <c r="W19" s="70"/>
      <c r="X19" s="68" t="s">
        <v>255</v>
      </c>
      <c r="Y19" s="68" t="s">
        <v>142</v>
      </c>
      <c r="Z19" s="68" t="s">
        <v>143</v>
      </c>
      <c r="AA19" s="68" t="s">
        <v>144</v>
      </c>
      <c r="AB19" s="68" t="s">
        <v>145</v>
      </c>
      <c r="AC19" s="71" t="s">
        <v>127</v>
      </c>
      <c r="AD19" s="71" t="s">
        <v>127</v>
      </c>
      <c r="AE19" s="72" t="s">
        <v>127</v>
      </c>
      <c r="AF19" s="72" t="s">
        <v>127</v>
      </c>
      <c r="AG19" s="73" t="s">
        <v>146</v>
      </c>
      <c r="AH19" s="73">
        <v>3</v>
      </c>
      <c r="AI19" s="73">
        <v>4</v>
      </c>
      <c r="AJ19" s="73">
        <v>7</v>
      </c>
      <c r="AK19" s="72" t="s">
        <v>167</v>
      </c>
      <c r="AL19" s="70"/>
      <c r="AO19" s="70"/>
      <c r="AP19" s="76" t="s">
        <v>210</v>
      </c>
      <c r="AQ19" s="76" t="s">
        <v>210</v>
      </c>
      <c r="AR19" s="78" t="s">
        <v>256</v>
      </c>
      <c r="AS19" s="72" t="s">
        <v>136</v>
      </c>
      <c r="AT19" s="72" t="s">
        <v>210</v>
      </c>
      <c r="AU19" s="72">
        <v>1.5</v>
      </c>
      <c r="AV19" s="72">
        <v>0</v>
      </c>
      <c r="AW19" s="72">
        <v>1</v>
      </c>
      <c r="AX19" s="70"/>
      <c r="AY19" s="74" t="s">
        <v>257</v>
      </c>
      <c r="AZ19" s="72" t="s">
        <v>149</v>
      </c>
      <c r="BA19" s="74" t="s">
        <v>251</v>
      </c>
      <c r="BB19" s="72">
        <v>5.5</v>
      </c>
      <c r="BC19" s="68" t="s">
        <v>134</v>
      </c>
      <c r="BD19" s="70"/>
      <c r="BE19" s="72" t="s">
        <v>234</v>
      </c>
      <c r="BF19" s="72" t="s">
        <v>252</v>
      </c>
      <c r="BG19" s="72" t="s">
        <v>254</v>
      </c>
      <c r="BH19" s="72" t="s">
        <v>122</v>
      </c>
      <c r="BI19" s="72" t="s">
        <v>258</v>
      </c>
      <c r="BJ19" s="72">
        <v>1</v>
      </c>
    </row>
    <row r="20" spans="23:62" x14ac:dyDescent="0.25">
      <c r="W20" s="70"/>
      <c r="X20" s="68" t="s">
        <v>259</v>
      </c>
      <c r="Y20" s="68" t="s">
        <v>142</v>
      </c>
      <c r="Z20" s="68" t="s">
        <v>143</v>
      </c>
      <c r="AA20" s="68" t="s">
        <v>144</v>
      </c>
      <c r="AB20" s="68" t="s">
        <v>145</v>
      </c>
      <c r="AC20" s="71" t="s">
        <v>127</v>
      </c>
      <c r="AD20" s="71" t="s">
        <v>127</v>
      </c>
      <c r="AE20" s="72" t="s">
        <v>127</v>
      </c>
      <c r="AF20" s="72" t="s">
        <v>127</v>
      </c>
      <c r="AG20" s="73" t="s">
        <v>146</v>
      </c>
      <c r="AH20" s="73">
        <v>3</v>
      </c>
      <c r="AI20" s="73">
        <v>4</v>
      </c>
      <c r="AJ20" s="73">
        <v>6.5</v>
      </c>
      <c r="AK20" s="68" t="s">
        <v>158</v>
      </c>
      <c r="AL20" s="70"/>
      <c r="AM20" s="68"/>
      <c r="AN20" s="68"/>
      <c r="AO20" s="70"/>
      <c r="AP20" s="76" t="s">
        <v>226</v>
      </c>
      <c r="AQ20" s="76" t="s">
        <v>226</v>
      </c>
      <c r="AR20" s="76" t="s">
        <v>165</v>
      </c>
      <c r="AS20" s="72" t="s">
        <v>136</v>
      </c>
      <c r="AT20" s="72" t="s">
        <v>216</v>
      </c>
      <c r="AU20" s="72">
        <v>1.5</v>
      </c>
      <c r="AV20" s="72">
        <v>0</v>
      </c>
      <c r="AW20" s="72">
        <v>0</v>
      </c>
      <c r="AX20" s="70"/>
      <c r="AY20" s="74" t="s">
        <v>260</v>
      </c>
      <c r="AZ20" s="72" t="s">
        <v>158</v>
      </c>
      <c r="BA20" s="74" t="s">
        <v>251</v>
      </c>
      <c r="BB20" s="72">
        <v>6.5</v>
      </c>
      <c r="BC20" s="68" t="s">
        <v>134</v>
      </c>
      <c r="BD20" s="70"/>
      <c r="BE20" s="72" t="s">
        <v>241</v>
      </c>
      <c r="BF20" s="72" t="s">
        <v>588</v>
      </c>
      <c r="BG20" s="72" t="s">
        <v>261</v>
      </c>
      <c r="BH20" s="72" t="s">
        <v>122</v>
      </c>
      <c r="BI20" s="72" t="s">
        <v>220</v>
      </c>
      <c r="BJ20" s="72">
        <v>1</v>
      </c>
    </row>
    <row r="21" spans="23:62" x14ac:dyDescent="0.25">
      <c r="W21" s="70"/>
      <c r="X21" s="68" t="s">
        <v>262</v>
      </c>
      <c r="Y21" s="68" t="s">
        <v>142</v>
      </c>
      <c r="Z21" s="68" t="s">
        <v>143</v>
      </c>
      <c r="AA21" s="68" t="s">
        <v>144</v>
      </c>
      <c r="AB21" s="68" t="s">
        <v>125</v>
      </c>
      <c r="AC21" s="68" t="s">
        <v>164</v>
      </c>
      <c r="AD21" s="71" t="s">
        <v>127</v>
      </c>
      <c r="AE21" s="72" t="s">
        <v>164</v>
      </c>
      <c r="AF21" s="72" t="s">
        <v>127</v>
      </c>
      <c r="AG21" s="73" t="s">
        <v>237</v>
      </c>
      <c r="AH21" s="73">
        <v>4</v>
      </c>
      <c r="AI21" s="73">
        <v>5</v>
      </c>
      <c r="AJ21" s="73">
        <v>7.5</v>
      </c>
      <c r="AK21" s="68" t="s">
        <v>149</v>
      </c>
      <c r="AL21" s="70"/>
      <c r="AM21" s="68"/>
      <c r="AN21" s="68"/>
      <c r="AO21" s="70"/>
      <c r="AP21" s="76" t="s">
        <v>216</v>
      </c>
      <c r="AQ21" s="76" t="s">
        <v>216</v>
      </c>
      <c r="AR21" s="76" t="s">
        <v>156</v>
      </c>
      <c r="AS21" s="72" t="s">
        <v>151</v>
      </c>
      <c r="AT21" s="72" t="s">
        <v>147</v>
      </c>
      <c r="AU21" s="72">
        <v>2.5</v>
      </c>
      <c r="AV21" s="72">
        <v>0</v>
      </c>
      <c r="AW21" s="72">
        <v>0</v>
      </c>
      <c r="AX21" s="70"/>
      <c r="AY21" s="75" t="s">
        <v>263</v>
      </c>
      <c r="AZ21" s="72" t="s">
        <v>132</v>
      </c>
      <c r="BA21" s="74" t="s">
        <v>264</v>
      </c>
      <c r="BB21" s="72">
        <v>2.5</v>
      </c>
      <c r="BC21" s="68" t="s">
        <v>134</v>
      </c>
      <c r="BD21" s="70"/>
      <c r="BE21" s="72" t="s">
        <v>246</v>
      </c>
      <c r="BF21" s="72" t="s">
        <v>589</v>
      </c>
      <c r="BG21" s="72" t="s">
        <v>258</v>
      </c>
      <c r="BH21" s="72" t="s">
        <v>122</v>
      </c>
      <c r="BI21" s="72" t="s">
        <v>229</v>
      </c>
      <c r="BJ21" s="72">
        <v>1</v>
      </c>
    </row>
    <row r="22" spans="23:62" x14ac:dyDescent="0.25">
      <c r="W22" s="70"/>
      <c r="X22" s="68" t="s">
        <v>265</v>
      </c>
      <c r="Y22" s="68" t="s">
        <v>142</v>
      </c>
      <c r="Z22" s="68" t="s">
        <v>143</v>
      </c>
      <c r="AA22" s="68" t="s">
        <v>144</v>
      </c>
      <c r="AB22" s="68" t="s">
        <v>125</v>
      </c>
      <c r="AC22" s="68" t="s">
        <v>164</v>
      </c>
      <c r="AD22" s="71" t="s">
        <v>127</v>
      </c>
      <c r="AE22" s="72" t="s">
        <v>164</v>
      </c>
      <c r="AF22" s="72" t="s">
        <v>127</v>
      </c>
      <c r="AG22" s="73" t="s">
        <v>237</v>
      </c>
      <c r="AH22" s="73">
        <v>4</v>
      </c>
      <c r="AI22" s="73">
        <v>5</v>
      </c>
      <c r="AJ22" s="73">
        <v>7.5</v>
      </c>
      <c r="AK22" s="68" t="s">
        <v>149</v>
      </c>
      <c r="AL22" s="70"/>
      <c r="AM22" s="68"/>
      <c r="AN22" s="68"/>
      <c r="AO22" s="70"/>
      <c r="AP22" s="76" t="s">
        <v>239</v>
      </c>
      <c r="AQ22" s="76" t="s">
        <v>239</v>
      </c>
      <c r="AR22" s="76" t="s">
        <v>266</v>
      </c>
      <c r="AS22" s="72" t="s">
        <v>151</v>
      </c>
      <c r="AT22" s="72" t="s">
        <v>175</v>
      </c>
      <c r="AU22" s="72">
        <v>2.5</v>
      </c>
      <c r="AV22" s="72">
        <v>0</v>
      </c>
      <c r="AW22" s="72">
        <v>0</v>
      </c>
      <c r="AY22" s="74" t="s">
        <v>267</v>
      </c>
      <c r="AZ22" s="72" t="s">
        <v>149</v>
      </c>
      <c r="BA22" s="74" t="s">
        <v>264</v>
      </c>
      <c r="BB22" s="72">
        <v>4</v>
      </c>
      <c r="BC22" s="68" t="s">
        <v>134</v>
      </c>
      <c r="BE22" s="72" t="s">
        <v>252</v>
      </c>
      <c r="BF22" s="72" t="s">
        <v>268</v>
      </c>
      <c r="BG22" s="72" t="s">
        <v>269</v>
      </c>
      <c r="BH22" s="72" t="s">
        <v>122</v>
      </c>
      <c r="BI22" s="72" t="s">
        <v>270</v>
      </c>
      <c r="BJ22" s="72">
        <v>1</v>
      </c>
    </row>
    <row r="23" spans="23:62" x14ac:dyDescent="0.25">
      <c r="W23" s="70"/>
      <c r="X23" s="68" t="s">
        <v>271</v>
      </c>
      <c r="Y23" s="68" t="s">
        <v>142</v>
      </c>
      <c r="Z23" s="68" t="s">
        <v>143</v>
      </c>
      <c r="AA23" s="68" t="s">
        <v>144</v>
      </c>
      <c r="AB23" s="68" t="s">
        <v>125</v>
      </c>
      <c r="AC23" s="68" t="s">
        <v>164</v>
      </c>
      <c r="AD23" s="71" t="s">
        <v>127</v>
      </c>
      <c r="AE23" s="72" t="s">
        <v>164</v>
      </c>
      <c r="AF23" s="72" t="s">
        <v>127</v>
      </c>
      <c r="AG23" s="73" t="s">
        <v>237</v>
      </c>
      <c r="AH23" s="73">
        <v>4</v>
      </c>
      <c r="AI23" s="73">
        <v>5</v>
      </c>
      <c r="AJ23" s="73">
        <v>7.5</v>
      </c>
      <c r="AK23" s="68" t="s">
        <v>149</v>
      </c>
      <c r="AL23" s="70"/>
      <c r="AM23" s="68"/>
      <c r="AN23" s="68"/>
      <c r="AO23" s="70"/>
      <c r="AP23" s="76" t="s">
        <v>272</v>
      </c>
      <c r="AQ23" s="76" t="s">
        <v>272</v>
      </c>
      <c r="AR23" s="76" t="s">
        <v>273</v>
      </c>
      <c r="AS23" s="72" t="s">
        <v>151</v>
      </c>
      <c r="AT23" s="72" t="s">
        <v>182</v>
      </c>
      <c r="AU23" s="72">
        <v>2.5</v>
      </c>
      <c r="AV23" s="72">
        <v>0</v>
      </c>
      <c r="AW23" s="72">
        <v>0</v>
      </c>
      <c r="AY23" s="74" t="s">
        <v>157</v>
      </c>
      <c r="AZ23" s="72" t="s">
        <v>158</v>
      </c>
      <c r="BA23" s="74" t="s">
        <v>264</v>
      </c>
      <c r="BB23" s="72">
        <v>5</v>
      </c>
      <c r="BC23" s="68" t="s">
        <v>134</v>
      </c>
      <c r="BE23" s="72" t="s">
        <v>588</v>
      </c>
      <c r="BF23" s="72" t="s">
        <v>275</v>
      </c>
      <c r="BG23" s="72" t="s">
        <v>247</v>
      </c>
      <c r="BH23" s="72" t="s">
        <v>122</v>
      </c>
      <c r="BI23" s="72" t="s">
        <v>276</v>
      </c>
      <c r="BJ23" s="72">
        <v>1</v>
      </c>
    </row>
    <row r="24" spans="23:62" x14ac:dyDescent="0.25">
      <c r="W24" s="70"/>
      <c r="X24" s="68" t="s">
        <v>277</v>
      </c>
      <c r="Y24" s="68" t="s">
        <v>142</v>
      </c>
      <c r="Z24" s="68" t="s">
        <v>143</v>
      </c>
      <c r="AA24" s="68" t="s">
        <v>144</v>
      </c>
      <c r="AB24" s="68" t="s">
        <v>125</v>
      </c>
      <c r="AC24" s="71" t="s">
        <v>127</v>
      </c>
      <c r="AD24" s="71" t="s">
        <v>127</v>
      </c>
      <c r="AE24" s="72" t="s">
        <v>127</v>
      </c>
      <c r="AF24" s="72" t="s">
        <v>127</v>
      </c>
      <c r="AG24" s="73" t="s">
        <v>278</v>
      </c>
      <c r="AH24" s="73">
        <v>4</v>
      </c>
      <c r="AI24" s="73">
        <v>4</v>
      </c>
      <c r="AJ24" s="73">
        <v>100</v>
      </c>
      <c r="AK24" s="72" t="s">
        <v>132</v>
      </c>
      <c r="AL24" s="70"/>
      <c r="AO24" s="70"/>
      <c r="AP24" s="76" t="s">
        <v>279</v>
      </c>
      <c r="AQ24" s="76" t="s">
        <v>279</v>
      </c>
      <c r="AR24" s="76" t="s">
        <v>199</v>
      </c>
      <c r="AS24" s="72" t="s">
        <v>151</v>
      </c>
      <c r="AT24" s="72" t="s">
        <v>190</v>
      </c>
      <c r="AU24" s="72">
        <v>2.5</v>
      </c>
      <c r="AV24" s="72">
        <v>0</v>
      </c>
      <c r="AW24" s="72">
        <v>1</v>
      </c>
      <c r="AY24" s="74" t="s">
        <v>166</v>
      </c>
      <c r="AZ24" s="72" t="s">
        <v>167</v>
      </c>
      <c r="BA24" s="74" t="s">
        <v>264</v>
      </c>
      <c r="BB24" s="72">
        <v>5.5</v>
      </c>
      <c r="BC24" s="68" t="s">
        <v>134</v>
      </c>
      <c r="BE24" s="72" t="s">
        <v>589</v>
      </c>
      <c r="BF24" s="72" t="s">
        <v>281</v>
      </c>
      <c r="BG24" s="72" t="s">
        <v>282</v>
      </c>
      <c r="BH24" s="72" t="s">
        <v>122</v>
      </c>
      <c r="BI24" s="72" t="s">
        <v>184</v>
      </c>
      <c r="BJ24" s="72">
        <v>1.5</v>
      </c>
    </row>
    <row r="25" spans="23:62" x14ac:dyDescent="0.25">
      <c r="W25" s="70"/>
      <c r="X25" s="68" t="s">
        <v>283</v>
      </c>
      <c r="Y25" s="68" t="s">
        <v>142</v>
      </c>
      <c r="Z25" s="68" t="s">
        <v>143</v>
      </c>
      <c r="AA25" s="68" t="s">
        <v>144</v>
      </c>
      <c r="AB25" s="68" t="s">
        <v>125</v>
      </c>
      <c r="AC25" s="68" t="s">
        <v>164</v>
      </c>
      <c r="AD25" s="71" t="s">
        <v>127</v>
      </c>
      <c r="AE25" s="72" t="s">
        <v>164</v>
      </c>
      <c r="AF25" s="72" t="s">
        <v>127</v>
      </c>
      <c r="AG25" s="73" t="s">
        <v>237</v>
      </c>
      <c r="AH25" s="73">
        <v>4</v>
      </c>
      <c r="AI25" s="73">
        <v>5</v>
      </c>
      <c r="AJ25" s="73">
        <v>100</v>
      </c>
      <c r="AK25" s="72" t="s">
        <v>132</v>
      </c>
      <c r="AL25" s="70"/>
      <c r="AO25" s="70"/>
      <c r="AP25" s="76" t="s">
        <v>244</v>
      </c>
      <c r="AQ25" s="76" t="s">
        <v>244</v>
      </c>
      <c r="AR25" s="76" t="s">
        <v>284</v>
      </c>
      <c r="AS25" s="72" t="s">
        <v>151</v>
      </c>
      <c r="AT25" s="72" t="s">
        <v>199</v>
      </c>
      <c r="AU25" s="72">
        <v>2.5</v>
      </c>
      <c r="AV25" s="72">
        <v>0</v>
      </c>
      <c r="AW25" s="72">
        <v>1</v>
      </c>
      <c r="AY25" s="74" t="s">
        <v>176</v>
      </c>
      <c r="AZ25" s="72" t="s">
        <v>163</v>
      </c>
      <c r="BA25" s="74" t="s">
        <v>264</v>
      </c>
      <c r="BB25" s="72">
        <v>5.5</v>
      </c>
      <c r="BC25" s="68" t="s">
        <v>134</v>
      </c>
      <c r="BE25" s="72" t="s">
        <v>274</v>
      </c>
      <c r="BF25" s="72" t="s">
        <v>285</v>
      </c>
      <c r="BG25" s="72" t="s">
        <v>276</v>
      </c>
      <c r="BH25" s="72" t="s">
        <v>122</v>
      </c>
      <c r="BI25" s="72" t="s">
        <v>286</v>
      </c>
      <c r="BJ25" s="72">
        <v>1.5</v>
      </c>
    </row>
    <row r="26" spans="23:62" x14ac:dyDescent="0.25">
      <c r="W26" s="70"/>
      <c r="X26" s="68" t="s">
        <v>287</v>
      </c>
      <c r="Y26" s="68" t="s">
        <v>142</v>
      </c>
      <c r="Z26" s="68" t="s">
        <v>143</v>
      </c>
      <c r="AA26" s="68" t="s">
        <v>144</v>
      </c>
      <c r="AB26" s="68" t="s">
        <v>125</v>
      </c>
      <c r="AC26" s="68" t="s">
        <v>125</v>
      </c>
      <c r="AD26" s="71" t="s">
        <v>127</v>
      </c>
      <c r="AE26" s="72" t="s">
        <v>125</v>
      </c>
      <c r="AF26" s="72" t="s">
        <v>127</v>
      </c>
      <c r="AG26" s="73" t="s">
        <v>288</v>
      </c>
      <c r="AH26" s="73">
        <v>5</v>
      </c>
      <c r="AI26" s="73">
        <v>5</v>
      </c>
      <c r="AJ26" s="73">
        <v>100</v>
      </c>
      <c r="AK26" s="72" t="s">
        <v>132</v>
      </c>
      <c r="AL26" s="70"/>
      <c r="AO26" s="70"/>
      <c r="AP26" s="76" t="s">
        <v>249</v>
      </c>
      <c r="AQ26" s="76" t="s">
        <v>249</v>
      </c>
      <c r="AR26" s="76" t="s">
        <v>175</v>
      </c>
      <c r="AS26" s="72" t="s">
        <v>151</v>
      </c>
      <c r="AT26" s="72" t="s">
        <v>198</v>
      </c>
      <c r="AU26" s="72">
        <v>2.5</v>
      </c>
      <c r="AV26" s="72">
        <v>0</v>
      </c>
      <c r="AW26" s="72">
        <v>0</v>
      </c>
      <c r="AY26" s="74" t="s">
        <v>183</v>
      </c>
      <c r="AZ26" s="72" t="s">
        <v>155</v>
      </c>
      <c r="BA26" s="74" t="s">
        <v>264</v>
      </c>
      <c r="BB26" s="72">
        <v>7.5</v>
      </c>
      <c r="BC26" s="68" t="s">
        <v>134</v>
      </c>
      <c r="BE26" s="72" t="s">
        <v>280</v>
      </c>
      <c r="BF26" s="72" t="s">
        <v>289</v>
      </c>
      <c r="BG26" s="72" t="s">
        <v>286</v>
      </c>
      <c r="BH26" s="72" t="s">
        <v>122</v>
      </c>
      <c r="BI26" s="72" t="s">
        <v>290</v>
      </c>
      <c r="BJ26" s="72">
        <v>1.5</v>
      </c>
    </row>
    <row r="27" spans="23:62" x14ac:dyDescent="0.25">
      <c r="W27" s="70"/>
      <c r="X27" s="68" t="s">
        <v>291</v>
      </c>
      <c r="Y27" s="68" t="s">
        <v>142</v>
      </c>
      <c r="Z27" s="68" t="s">
        <v>143</v>
      </c>
      <c r="AA27" s="68" t="s">
        <v>144</v>
      </c>
      <c r="AB27" s="68" t="s">
        <v>125</v>
      </c>
      <c r="AC27" s="68" t="s">
        <v>125</v>
      </c>
      <c r="AD27" s="71" t="s">
        <v>127</v>
      </c>
      <c r="AE27" s="72" t="s">
        <v>125</v>
      </c>
      <c r="AF27" s="72" t="s">
        <v>127</v>
      </c>
      <c r="AG27" s="73" t="s">
        <v>288</v>
      </c>
      <c r="AH27" s="73">
        <v>5</v>
      </c>
      <c r="AI27" s="73">
        <v>5</v>
      </c>
      <c r="AJ27" s="73">
        <v>7.5</v>
      </c>
      <c r="AK27" s="72" t="s">
        <v>132</v>
      </c>
      <c r="AL27" s="70"/>
      <c r="AO27" s="70"/>
      <c r="AP27" s="76" t="s">
        <v>292</v>
      </c>
      <c r="AQ27" s="76" t="s">
        <v>292</v>
      </c>
      <c r="AR27" s="76" t="s">
        <v>293</v>
      </c>
      <c r="AS27" s="72" t="s">
        <v>151</v>
      </c>
      <c r="AT27" s="72" t="s">
        <v>210</v>
      </c>
      <c r="AU27" s="72">
        <v>2.5</v>
      </c>
      <c r="AV27" s="72">
        <v>0</v>
      </c>
      <c r="AW27" s="72">
        <v>1</v>
      </c>
      <c r="AY27" s="74" t="s">
        <v>294</v>
      </c>
      <c r="AZ27" s="72" t="s">
        <v>132</v>
      </c>
      <c r="BA27" s="74" t="s">
        <v>200</v>
      </c>
      <c r="BB27" s="72">
        <v>3</v>
      </c>
      <c r="BC27" s="72" t="s">
        <v>295</v>
      </c>
      <c r="BE27" s="72" t="s">
        <v>268</v>
      </c>
      <c r="BF27" s="72" t="s">
        <v>296</v>
      </c>
      <c r="BG27" s="72" t="s">
        <v>235</v>
      </c>
      <c r="BH27" s="72" t="s">
        <v>122</v>
      </c>
      <c r="BI27" s="72" t="s">
        <v>269</v>
      </c>
      <c r="BJ27" s="72">
        <v>1.5</v>
      </c>
    </row>
    <row r="28" spans="23:62" x14ac:dyDescent="0.25">
      <c r="W28" s="70"/>
      <c r="X28" s="68" t="s">
        <v>297</v>
      </c>
      <c r="Y28" s="68" t="s">
        <v>142</v>
      </c>
      <c r="Z28" s="68" t="s">
        <v>143</v>
      </c>
      <c r="AA28" s="68" t="s">
        <v>204</v>
      </c>
      <c r="AB28" s="68" t="s">
        <v>208</v>
      </c>
      <c r="AC28" s="68" t="s">
        <v>125</v>
      </c>
      <c r="AD28" s="68" t="s">
        <v>173</v>
      </c>
      <c r="AE28" s="72" t="s">
        <v>125</v>
      </c>
      <c r="AF28" s="72" t="s">
        <v>173</v>
      </c>
      <c r="AG28" s="73" t="s">
        <v>298</v>
      </c>
      <c r="AH28" s="73">
        <v>5</v>
      </c>
      <c r="AI28" s="73">
        <v>6</v>
      </c>
      <c r="AJ28" s="73">
        <v>7.5</v>
      </c>
      <c r="AK28" s="72" t="s">
        <v>132</v>
      </c>
      <c r="AL28" s="70"/>
      <c r="AO28" s="70"/>
      <c r="AP28" s="76" t="s">
        <v>299</v>
      </c>
      <c r="AQ28" s="76" t="s">
        <v>299</v>
      </c>
      <c r="AR28" s="76" t="s">
        <v>190</v>
      </c>
      <c r="AS28" s="72" t="s">
        <v>151</v>
      </c>
      <c r="AT28" s="72" t="s">
        <v>216</v>
      </c>
      <c r="AU28" s="72">
        <v>2.5</v>
      </c>
      <c r="AV28" s="72">
        <v>0</v>
      </c>
      <c r="AW28" s="72">
        <v>0</v>
      </c>
      <c r="AY28" s="74" t="s">
        <v>300</v>
      </c>
      <c r="AZ28" s="72" t="s">
        <v>149</v>
      </c>
      <c r="BA28" s="74" t="s">
        <v>200</v>
      </c>
      <c r="BB28" s="72">
        <v>5</v>
      </c>
      <c r="BC28" s="72" t="s">
        <v>295</v>
      </c>
      <c r="BE28" s="72" t="s">
        <v>275</v>
      </c>
      <c r="BF28" s="72" t="s">
        <v>310</v>
      </c>
      <c r="BG28" s="72" t="s">
        <v>290</v>
      </c>
      <c r="BH28" s="72" t="s">
        <v>122</v>
      </c>
      <c r="BI28" s="72" t="s">
        <v>253</v>
      </c>
      <c r="BJ28" s="72">
        <v>1.5</v>
      </c>
    </row>
    <row r="29" spans="23:62" x14ac:dyDescent="0.25">
      <c r="W29" s="70"/>
      <c r="X29" s="68" t="s">
        <v>302</v>
      </c>
      <c r="Y29" s="68" t="s">
        <v>142</v>
      </c>
      <c r="Z29" s="68" t="s">
        <v>143</v>
      </c>
      <c r="AA29" s="68" t="s">
        <v>144</v>
      </c>
      <c r="AB29" s="68" t="s">
        <v>125</v>
      </c>
      <c r="AC29" s="71" t="s">
        <v>127</v>
      </c>
      <c r="AD29" s="71" t="s">
        <v>127</v>
      </c>
      <c r="AE29" s="72" t="s">
        <v>127</v>
      </c>
      <c r="AF29" s="72" t="s">
        <v>127</v>
      </c>
      <c r="AG29" s="73" t="s">
        <v>278</v>
      </c>
      <c r="AH29" s="73">
        <v>4</v>
      </c>
      <c r="AI29" s="73">
        <v>4</v>
      </c>
      <c r="AJ29" s="73">
        <v>100</v>
      </c>
      <c r="AK29" s="72" t="s">
        <v>132</v>
      </c>
      <c r="AL29" s="70"/>
      <c r="AO29" s="70"/>
      <c r="AP29" s="78" t="s">
        <v>256</v>
      </c>
      <c r="AQ29" s="78" t="s">
        <v>256</v>
      </c>
      <c r="AR29" s="76" t="s">
        <v>303</v>
      </c>
      <c r="AS29" s="72" t="s">
        <v>122</v>
      </c>
      <c r="AT29" s="72" t="s">
        <v>273</v>
      </c>
      <c r="AU29" s="72">
        <v>1</v>
      </c>
      <c r="AV29" s="72">
        <v>0</v>
      </c>
      <c r="AW29" s="72">
        <v>0</v>
      </c>
      <c r="AY29" s="74" t="s">
        <v>304</v>
      </c>
      <c r="AZ29" s="72" t="s">
        <v>158</v>
      </c>
      <c r="BA29" s="74" t="s">
        <v>200</v>
      </c>
      <c r="BB29" s="72">
        <v>6</v>
      </c>
      <c r="BC29" s="72" t="s">
        <v>295</v>
      </c>
      <c r="BE29" s="72" t="s">
        <v>593</v>
      </c>
      <c r="BF29" s="72" t="s">
        <v>185</v>
      </c>
      <c r="BG29" s="72" t="s">
        <v>242</v>
      </c>
      <c r="BH29" s="72" t="s">
        <v>122</v>
      </c>
      <c r="BI29" s="72" t="s">
        <v>261</v>
      </c>
      <c r="BJ29" s="72">
        <v>1.5</v>
      </c>
    </row>
    <row r="30" spans="23:62" x14ac:dyDescent="0.25">
      <c r="W30" s="70"/>
      <c r="X30" s="68" t="s">
        <v>306</v>
      </c>
      <c r="Y30" s="68" t="s">
        <v>142</v>
      </c>
      <c r="Z30" s="68" t="s">
        <v>143</v>
      </c>
      <c r="AA30" s="68" t="s">
        <v>144</v>
      </c>
      <c r="AB30" s="68" t="s">
        <v>125</v>
      </c>
      <c r="AC30" s="68" t="s">
        <v>164</v>
      </c>
      <c r="AD30" s="71" t="s">
        <v>127</v>
      </c>
      <c r="AE30" s="72" t="s">
        <v>164</v>
      </c>
      <c r="AF30" s="72" t="s">
        <v>127</v>
      </c>
      <c r="AG30" s="73" t="s">
        <v>237</v>
      </c>
      <c r="AH30" s="73">
        <v>4</v>
      </c>
      <c r="AI30" s="73">
        <v>5</v>
      </c>
      <c r="AJ30" s="73">
        <v>100</v>
      </c>
      <c r="AK30" s="72" t="s">
        <v>132</v>
      </c>
      <c r="AL30" s="70"/>
      <c r="AO30" s="70"/>
      <c r="AP30" s="76" t="s">
        <v>307</v>
      </c>
      <c r="AQ30" s="76" t="s">
        <v>307</v>
      </c>
      <c r="AR30" s="76" t="s">
        <v>147</v>
      </c>
      <c r="AS30" s="72" t="s">
        <v>122</v>
      </c>
      <c r="AT30" s="72" t="s">
        <v>226</v>
      </c>
      <c r="AU30" s="72">
        <v>1</v>
      </c>
      <c r="AV30" s="72">
        <v>0</v>
      </c>
      <c r="AW30" s="72">
        <v>0</v>
      </c>
      <c r="AY30" s="74" t="s">
        <v>308</v>
      </c>
      <c r="AZ30" s="72" t="s">
        <v>132</v>
      </c>
      <c r="BA30" s="74" t="s">
        <v>309</v>
      </c>
      <c r="BB30" s="72">
        <v>3</v>
      </c>
      <c r="BC30" s="72" t="s">
        <v>295</v>
      </c>
      <c r="BE30" s="72" t="s">
        <v>594</v>
      </c>
      <c r="BF30" s="72" t="s">
        <v>193</v>
      </c>
      <c r="BG30" s="72" t="s">
        <v>311</v>
      </c>
      <c r="BH30" s="72" t="s">
        <v>122</v>
      </c>
      <c r="BI30" s="72" t="s">
        <v>211</v>
      </c>
      <c r="BJ30" s="72">
        <v>1.5</v>
      </c>
    </row>
    <row r="31" spans="23:62" x14ac:dyDescent="0.25">
      <c r="W31" s="70"/>
      <c r="X31" s="68" t="s">
        <v>312</v>
      </c>
      <c r="Y31" s="68" t="s">
        <v>142</v>
      </c>
      <c r="Z31" s="68" t="s">
        <v>143</v>
      </c>
      <c r="AA31" s="68" t="s">
        <v>144</v>
      </c>
      <c r="AB31" s="68" t="s">
        <v>125</v>
      </c>
      <c r="AC31" s="68" t="s">
        <v>125</v>
      </c>
      <c r="AD31" s="71" t="s">
        <v>127</v>
      </c>
      <c r="AE31" s="72" t="s">
        <v>125</v>
      </c>
      <c r="AF31" s="72" t="s">
        <v>127</v>
      </c>
      <c r="AG31" s="73" t="s">
        <v>288</v>
      </c>
      <c r="AH31" s="73">
        <v>5</v>
      </c>
      <c r="AI31" s="73">
        <v>5</v>
      </c>
      <c r="AJ31" s="73">
        <v>100</v>
      </c>
      <c r="AK31" s="72" t="s">
        <v>132</v>
      </c>
      <c r="AL31" s="70"/>
      <c r="AO31" s="70"/>
      <c r="AP31" s="76" t="s">
        <v>313</v>
      </c>
      <c r="AQ31" s="76" t="s">
        <v>313</v>
      </c>
      <c r="AR31" s="76" t="s">
        <v>314</v>
      </c>
      <c r="AS31" s="72" t="s">
        <v>122</v>
      </c>
      <c r="AT31" s="72" t="s">
        <v>189</v>
      </c>
      <c r="AU31" s="72">
        <v>1</v>
      </c>
      <c r="AV31" s="72">
        <v>0</v>
      </c>
      <c r="AW31" s="72">
        <v>0</v>
      </c>
      <c r="AY31" s="74" t="s">
        <v>315</v>
      </c>
      <c r="AZ31" s="72" t="s">
        <v>149</v>
      </c>
      <c r="BA31" s="74" t="s">
        <v>309</v>
      </c>
      <c r="BB31" s="72">
        <v>5</v>
      </c>
      <c r="BC31" s="72" t="s">
        <v>295</v>
      </c>
      <c r="BE31" s="72" t="s">
        <v>281</v>
      </c>
      <c r="BF31" s="72" t="s">
        <v>325</v>
      </c>
      <c r="BG31" s="72" t="s">
        <v>270</v>
      </c>
      <c r="BH31" s="72" t="s">
        <v>122</v>
      </c>
      <c r="BI31" s="72" t="s">
        <v>223</v>
      </c>
      <c r="BJ31" s="72">
        <v>1.5</v>
      </c>
    </row>
    <row r="32" spans="23:62" x14ac:dyDescent="0.25">
      <c r="W32" s="70"/>
      <c r="X32" s="68" t="s">
        <v>316</v>
      </c>
      <c r="Y32" s="68" t="s">
        <v>142</v>
      </c>
      <c r="Z32" s="68" t="s">
        <v>143</v>
      </c>
      <c r="AA32" s="68" t="s">
        <v>144</v>
      </c>
      <c r="AB32" s="68" t="s">
        <v>125</v>
      </c>
      <c r="AC32" s="68" t="s">
        <v>125</v>
      </c>
      <c r="AD32" s="71" t="s">
        <v>127</v>
      </c>
      <c r="AE32" s="72" t="s">
        <v>125</v>
      </c>
      <c r="AF32" s="72" t="s">
        <v>127</v>
      </c>
      <c r="AG32" s="73" t="s">
        <v>288</v>
      </c>
      <c r="AH32" s="73">
        <v>5</v>
      </c>
      <c r="AI32" s="73">
        <v>5</v>
      </c>
      <c r="AJ32" s="73">
        <v>7.5</v>
      </c>
      <c r="AK32" s="72" t="s">
        <v>132</v>
      </c>
      <c r="AL32" s="70"/>
      <c r="AO32" s="70"/>
      <c r="AP32" s="76" t="s">
        <v>317</v>
      </c>
      <c r="AQ32" s="76" t="s">
        <v>317</v>
      </c>
      <c r="AR32" s="78" t="s">
        <v>130</v>
      </c>
      <c r="AS32" s="72" t="s">
        <v>122</v>
      </c>
      <c r="AT32" s="72" t="s">
        <v>318</v>
      </c>
      <c r="AU32" s="72">
        <v>1</v>
      </c>
      <c r="AV32" s="72">
        <v>0</v>
      </c>
      <c r="AW32" s="72">
        <v>1</v>
      </c>
      <c r="AY32" s="74" t="s">
        <v>319</v>
      </c>
      <c r="AZ32" s="72" t="s">
        <v>158</v>
      </c>
      <c r="BA32" s="74" t="s">
        <v>309</v>
      </c>
      <c r="BB32" s="72">
        <v>6</v>
      </c>
      <c r="BC32" s="72" t="s">
        <v>295</v>
      </c>
      <c r="BE32" s="72" t="s">
        <v>285</v>
      </c>
      <c r="BF32" s="72" t="s">
        <v>334</v>
      </c>
      <c r="BH32" s="72" t="s">
        <v>122</v>
      </c>
      <c r="BI32" s="72" t="s">
        <v>311</v>
      </c>
      <c r="BJ32" s="72">
        <v>1.5</v>
      </c>
    </row>
    <row r="33" spans="23:62" x14ac:dyDescent="0.25">
      <c r="W33" s="70"/>
      <c r="X33" s="68" t="s">
        <v>320</v>
      </c>
      <c r="Y33" s="68" t="s">
        <v>142</v>
      </c>
      <c r="Z33" s="68" t="s">
        <v>143</v>
      </c>
      <c r="AA33" s="68" t="s">
        <v>204</v>
      </c>
      <c r="AB33" s="68" t="s">
        <v>208</v>
      </c>
      <c r="AC33" s="68" t="s">
        <v>125</v>
      </c>
      <c r="AD33" s="68" t="s">
        <v>173</v>
      </c>
      <c r="AE33" s="72" t="s">
        <v>125</v>
      </c>
      <c r="AF33" s="72" t="s">
        <v>173</v>
      </c>
      <c r="AG33" s="73" t="s">
        <v>298</v>
      </c>
      <c r="AH33" s="73">
        <v>5</v>
      </c>
      <c r="AI33" s="73">
        <v>6</v>
      </c>
      <c r="AJ33" s="73">
        <v>7.5</v>
      </c>
      <c r="AK33" s="72" t="s">
        <v>132</v>
      </c>
      <c r="AL33" s="70"/>
      <c r="AO33" s="70"/>
      <c r="AP33" s="76" t="s">
        <v>321</v>
      </c>
      <c r="AQ33" s="76" t="s">
        <v>321</v>
      </c>
      <c r="AR33" s="76" t="s">
        <v>318</v>
      </c>
      <c r="AS33" s="72" t="s">
        <v>122</v>
      </c>
      <c r="AT33" s="72" t="s">
        <v>284</v>
      </c>
      <c r="AU33" s="72">
        <v>1</v>
      </c>
      <c r="AV33" s="72">
        <v>0</v>
      </c>
      <c r="AW33" s="72">
        <v>0</v>
      </c>
      <c r="AY33" s="74" t="s">
        <v>322</v>
      </c>
      <c r="AZ33" s="72" t="s">
        <v>132</v>
      </c>
      <c r="BA33" s="74" t="s">
        <v>323</v>
      </c>
      <c r="BB33" s="72">
        <v>3.5</v>
      </c>
      <c r="BC33" s="72" t="s">
        <v>295</v>
      </c>
      <c r="BE33" s="72" t="s">
        <v>324</v>
      </c>
      <c r="BF33" s="72" t="s">
        <v>301</v>
      </c>
      <c r="BH33" s="72" t="s">
        <v>122</v>
      </c>
      <c r="BI33" s="72" t="s">
        <v>282</v>
      </c>
      <c r="BJ33" s="72">
        <v>1.5</v>
      </c>
    </row>
    <row r="34" spans="23:62" x14ac:dyDescent="0.25">
      <c r="W34" s="70"/>
      <c r="X34" s="68" t="s">
        <v>326</v>
      </c>
      <c r="Y34" s="68" t="s">
        <v>142</v>
      </c>
      <c r="Z34" s="68" t="s">
        <v>143</v>
      </c>
      <c r="AA34" s="68" t="s">
        <v>144</v>
      </c>
      <c r="AB34" s="68" t="s">
        <v>125</v>
      </c>
      <c r="AC34" s="68" t="s">
        <v>125</v>
      </c>
      <c r="AD34" s="73" t="s">
        <v>127</v>
      </c>
      <c r="AE34" s="68" t="s">
        <v>327</v>
      </c>
      <c r="AF34" s="68" t="s">
        <v>328</v>
      </c>
      <c r="AG34" s="73" t="s">
        <v>288</v>
      </c>
      <c r="AH34" s="73">
        <v>5</v>
      </c>
      <c r="AI34" s="73">
        <v>5</v>
      </c>
      <c r="AJ34" s="73">
        <v>100</v>
      </c>
      <c r="AK34" s="72" t="s">
        <v>132</v>
      </c>
      <c r="AL34" s="70"/>
      <c r="AO34" s="70"/>
      <c r="AP34" s="76" t="s">
        <v>329</v>
      </c>
      <c r="AQ34" s="76" t="s">
        <v>329</v>
      </c>
      <c r="AR34" s="76" t="s">
        <v>330</v>
      </c>
      <c r="AS34" s="72" t="s">
        <v>122</v>
      </c>
      <c r="AT34" s="72" t="s">
        <v>331</v>
      </c>
      <c r="AU34" s="72">
        <v>1</v>
      </c>
      <c r="AV34" s="72">
        <v>0</v>
      </c>
      <c r="AW34" s="72">
        <v>0</v>
      </c>
      <c r="AY34" s="75" t="s">
        <v>332</v>
      </c>
      <c r="AZ34" s="72" t="s">
        <v>149</v>
      </c>
      <c r="BA34" s="74" t="s">
        <v>323</v>
      </c>
      <c r="BB34" s="72">
        <v>5.5</v>
      </c>
      <c r="BC34" s="72" t="s">
        <v>295</v>
      </c>
      <c r="BE34" s="72" t="s">
        <v>333</v>
      </c>
      <c r="BF34" s="72" t="s">
        <v>305</v>
      </c>
      <c r="BH34" s="72" t="s">
        <v>136</v>
      </c>
      <c r="BI34" s="72" t="s">
        <v>192</v>
      </c>
      <c r="BJ34" s="72">
        <v>2</v>
      </c>
    </row>
    <row r="35" spans="23:62" x14ac:dyDescent="0.25">
      <c r="W35" s="70"/>
      <c r="X35" s="68" t="s">
        <v>335</v>
      </c>
      <c r="Y35" s="68" t="s">
        <v>142</v>
      </c>
      <c r="Z35" s="68" t="s">
        <v>143</v>
      </c>
      <c r="AA35" s="68" t="s">
        <v>204</v>
      </c>
      <c r="AB35" s="68" t="s">
        <v>208</v>
      </c>
      <c r="AC35" s="68" t="s">
        <v>125</v>
      </c>
      <c r="AD35" s="68" t="s">
        <v>173</v>
      </c>
      <c r="AE35" s="68" t="s">
        <v>336</v>
      </c>
      <c r="AF35" s="68" t="s">
        <v>337</v>
      </c>
      <c r="AG35" s="73" t="s">
        <v>298</v>
      </c>
      <c r="AH35" s="73">
        <v>5</v>
      </c>
      <c r="AI35" s="73">
        <v>6</v>
      </c>
      <c r="AJ35" s="73">
        <v>100</v>
      </c>
      <c r="AK35" s="72" t="s">
        <v>132</v>
      </c>
      <c r="AL35" s="70"/>
      <c r="AO35" s="70"/>
      <c r="AP35" s="76" t="s">
        <v>338</v>
      </c>
      <c r="AQ35" s="76" t="s">
        <v>338</v>
      </c>
      <c r="AR35" s="76" t="s">
        <v>331</v>
      </c>
      <c r="AS35" s="72" t="s">
        <v>122</v>
      </c>
      <c r="AT35" s="72" t="s">
        <v>314</v>
      </c>
      <c r="AU35" s="72">
        <v>1</v>
      </c>
      <c r="AV35" s="72">
        <v>0</v>
      </c>
      <c r="AW35" s="72">
        <v>0</v>
      </c>
      <c r="AY35" s="74" t="s">
        <v>339</v>
      </c>
      <c r="AZ35" s="72" t="s">
        <v>158</v>
      </c>
      <c r="BA35" s="74" t="s">
        <v>323</v>
      </c>
      <c r="BB35" s="72">
        <v>6.5</v>
      </c>
      <c r="BC35" s="72" t="s">
        <v>295</v>
      </c>
      <c r="BE35" s="72" t="s">
        <v>289</v>
      </c>
      <c r="BF35" s="72" t="s">
        <v>340</v>
      </c>
      <c r="BH35" s="72" t="s">
        <v>136</v>
      </c>
      <c r="BI35" s="72" t="s">
        <v>235</v>
      </c>
      <c r="BJ35" s="72">
        <v>2</v>
      </c>
    </row>
    <row r="36" spans="23:62" x14ac:dyDescent="0.25">
      <c r="W36" s="70"/>
      <c r="X36" s="68" t="s">
        <v>341</v>
      </c>
      <c r="Y36" s="68" t="s">
        <v>142</v>
      </c>
      <c r="Z36" s="68" t="s">
        <v>143</v>
      </c>
      <c r="AA36" s="68" t="s">
        <v>144</v>
      </c>
      <c r="AB36" s="68" t="s">
        <v>125</v>
      </c>
      <c r="AC36" s="68" t="s">
        <v>125</v>
      </c>
      <c r="AD36" s="73" t="s">
        <v>127</v>
      </c>
      <c r="AE36" s="68" t="s">
        <v>327</v>
      </c>
      <c r="AF36" s="68" t="s">
        <v>328</v>
      </c>
      <c r="AG36" s="73" t="s">
        <v>288</v>
      </c>
      <c r="AH36" s="73">
        <v>5</v>
      </c>
      <c r="AI36" s="73">
        <v>5</v>
      </c>
      <c r="AJ36" s="73">
        <v>100</v>
      </c>
      <c r="AK36" s="72" t="s">
        <v>132</v>
      </c>
      <c r="AL36" s="70"/>
      <c r="AO36" s="70"/>
      <c r="AP36" s="76" t="s">
        <v>342</v>
      </c>
      <c r="AQ36" s="76" t="s">
        <v>342</v>
      </c>
      <c r="AR36" s="76"/>
      <c r="AS36" s="72" t="s">
        <v>122</v>
      </c>
      <c r="AT36" s="72" t="s">
        <v>303</v>
      </c>
      <c r="AU36" s="72">
        <v>1</v>
      </c>
      <c r="AV36" s="72">
        <v>0</v>
      </c>
      <c r="AW36" s="72">
        <v>0</v>
      </c>
      <c r="AY36" s="74" t="s">
        <v>343</v>
      </c>
      <c r="AZ36" s="72" t="s">
        <v>132</v>
      </c>
      <c r="BA36" s="74" t="s">
        <v>344</v>
      </c>
      <c r="BB36" s="72">
        <v>3.5</v>
      </c>
      <c r="BC36" s="72" t="s">
        <v>295</v>
      </c>
      <c r="BE36" s="72" t="s">
        <v>296</v>
      </c>
      <c r="BF36" s="72" t="s">
        <v>592</v>
      </c>
      <c r="BH36" s="72" t="s">
        <v>136</v>
      </c>
      <c r="BI36" s="72" t="s">
        <v>242</v>
      </c>
      <c r="BJ36" s="72">
        <v>2</v>
      </c>
    </row>
    <row r="37" spans="23:62" x14ac:dyDescent="0.25">
      <c r="W37" s="70"/>
      <c r="X37" s="68" t="s">
        <v>346</v>
      </c>
      <c r="Y37" s="68" t="s">
        <v>142</v>
      </c>
      <c r="Z37" s="68" t="s">
        <v>143</v>
      </c>
      <c r="AA37" s="68" t="s">
        <v>204</v>
      </c>
      <c r="AB37" s="68" t="s">
        <v>208</v>
      </c>
      <c r="AC37" s="68" t="s">
        <v>125</v>
      </c>
      <c r="AD37" s="68" t="s">
        <v>173</v>
      </c>
      <c r="AE37" s="68" t="s">
        <v>327</v>
      </c>
      <c r="AF37" s="68" t="s">
        <v>337</v>
      </c>
      <c r="AG37" s="73" t="s">
        <v>298</v>
      </c>
      <c r="AH37" s="73">
        <v>5</v>
      </c>
      <c r="AI37" s="73">
        <v>6</v>
      </c>
      <c r="AJ37" s="73">
        <v>100</v>
      </c>
      <c r="AK37" s="72" t="s">
        <v>132</v>
      </c>
      <c r="AL37" s="70"/>
      <c r="AO37" s="70"/>
      <c r="AP37" s="78" t="s">
        <v>347</v>
      </c>
      <c r="AQ37" s="78" t="s">
        <v>347</v>
      </c>
      <c r="AR37" s="76"/>
      <c r="AS37" s="72" t="s">
        <v>122</v>
      </c>
      <c r="AT37" s="72" t="s">
        <v>215</v>
      </c>
      <c r="AU37" s="72">
        <v>1</v>
      </c>
      <c r="AV37" s="72">
        <v>0</v>
      </c>
      <c r="AW37" s="72">
        <v>1</v>
      </c>
      <c r="AY37" s="74" t="s">
        <v>348</v>
      </c>
      <c r="AZ37" s="72" t="s">
        <v>149</v>
      </c>
      <c r="BA37" s="74" t="s">
        <v>344</v>
      </c>
      <c r="BB37" s="72">
        <v>5.5</v>
      </c>
      <c r="BC37" s="72" t="s">
        <v>295</v>
      </c>
      <c r="BE37" s="72" t="s">
        <v>349</v>
      </c>
      <c r="BF37" s="72" t="s">
        <v>345</v>
      </c>
      <c r="BH37" s="72" t="s">
        <v>136</v>
      </c>
      <c r="BI37" s="72" t="s">
        <v>247</v>
      </c>
      <c r="BJ37" s="72">
        <v>2</v>
      </c>
    </row>
    <row r="38" spans="23:62" x14ac:dyDescent="0.25">
      <c r="W38" s="70"/>
      <c r="X38" s="68" t="str">
        <f>A1&amp;Choix_de_la_filière</f>
        <v>Choix_de_la_filièreChoix de la catégorie</v>
      </c>
      <c r="Y38" s="73" t="s">
        <v>127</v>
      </c>
      <c r="Z38" s="73" t="s">
        <v>127</v>
      </c>
      <c r="AA38" s="73" t="s">
        <v>127</v>
      </c>
      <c r="AB38" s="73" t="s">
        <v>127</v>
      </c>
      <c r="AC38" s="73" t="s">
        <v>127</v>
      </c>
      <c r="AD38" s="73" t="s">
        <v>127</v>
      </c>
      <c r="AE38" s="73" t="s">
        <v>127</v>
      </c>
      <c r="AF38" s="73" t="s">
        <v>127</v>
      </c>
      <c r="AG38" s="73" t="s">
        <v>127</v>
      </c>
      <c r="AH38" s="73"/>
      <c r="AI38" s="73"/>
      <c r="AJ38" s="73"/>
      <c r="AK38" s="73"/>
      <c r="AM38" s="73"/>
      <c r="AN38" s="73"/>
      <c r="AP38" s="76" t="s">
        <v>165</v>
      </c>
      <c r="AQ38" s="76" t="s">
        <v>165</v>
      </c>
      <c r="AR38" s="76"/>
      <c r="AS38" s="72" t="s">
        <v>122</v>
      </c>
      <c r="AT38" s="72" t="s">
        <v>209</v>
      </c>
      <c r="AU38" s="72">
        <v>1</v>
      </c>
      <c r="AV38" s="72">
        <v>0</v>
      </c>
      <c r="AW38" s="72">
        <v>1</v>
      </c>
      <c r="AY38" s="74" t="s">
        <v>351</v>
      </c>
      <c r="AZ38" s="72" t="s">
        <v>158</v>
      </c>
      <c r="BA38" s="74" t="s">
        <v>344</v>
      </c>
      <c r="BB38" s="72">
        <v>6.5</v>
      </c>
      <c r="BC38" s="72" t="s">
        <v>295</v>
      </c>
      <c r="BE38" s="72" t="s">
        <v>352</v>
      </c>
      <c r="BF38" s="72" t="s">
        <v>350</v>
      </c>
      <c r="BH38" s="72" t="s">
        <v>136</v>
      </c>
      <c r="BI38" s="72" t="s">
        <v>254</v>
      </c>
      <c r="BJ38" s="72">
        <v>2</v>
      </c>
    </row>
    <row r="39" spans="23:62" x14ac:dyDescent="0.25">
      <c r="AP39" s="76" t="s">
        <v>156</v>
      </c>
      <c r="AQ39" s="76" t="s">
        <v>156</v>
      </c>
      <c r="AR39" s="76"/>
      <c r="AS39" s="72" t="s">
        <v>122</v>
      </c>
      <c r="AT39" s="72" t="s">
        <v>244</v>
      </c>
      <c r="AU39" s="72">
        <v>1</v>
      </c>
      <c r="AV39" s="72">
        <v>0</v>
      </c>
      <c r="AW39" s="72">
        <v>1</v>
      </c>
      <c r="AY39" s="74" t="s">
        <v>354</v>
      </c>
      <c r="AZ39" s="72" t="s">
        <v>132</v>
      </c>
      <c r="BA39" s="74" t="s">
        <v>355</v>
      </c>
      <c r="BB39" s="72">
        <v>3.5</v>
      </c>
      <c r="BC39" s="72" t="s">
        <v>295</v>
      </c>
      <c r="BE39" s="72" t="s">
        <v>359</v>
      </c>
      <c r="BF39" s="72" t="s">
        <v>353</v>
      </c>
      <c r="BH39" s="72" t="s">
        <v>136</v>
      </c>
      <c r="BI39" s="72" t="s">
        <v>258</v>
      </c>
      <c r="BJ39" s="72">
        <v>2</v>
      </c>
    </row>
    <row r="40" spans="23:62" x14ac:dyDescent="0.25">
      <c r="AP40" s="76" t="s">
        <v>266</v>
      </c>
      <c r="AQ40" s="76" t="s">
        <v>266</v>
      </c>
      <c r="AR40" s="76"/>
      <c r="AS40" s="72" t="s">
        <v>122</v>
      </c>
      <c r="AT40" s="68" t="s">
        <v>256</v>
      </c>
      <c r="AU40" s="72">
        <v>1</v>
      </c>
      <c r="AV40" s="72">
        <v>0</v>
      </c>
      <c r="AW40" s="72">
        <v>1</v>
      </c>
      <c r="AY40" s="74" t="s">
        <v>356</v>
      </c>
      <c r="AZ40" s="72" t="s">
        <v>149</v>
      </c>
      <c r="BA40" s="74" t="s">
        <v>355</v>
      </c>
      <c r="BB40" s="72">
        <v>5.5</v>
      </c>
      <c r="BC40" s="72" t="s">
        <v>295</v>
      </c>
      <c r="BE40" s="72" t="s">
        <v>363</v>
      </c>
      <c r="BF40" s="72" t="s">
        <v>168</v>
      </c>
      <c r="BH40" s="72" t="s">
        <v>136</v>
      </c>
      <c r="BI40" s="72" t="s">
        <v>220</v>
      </c>
      <c r="BJ40" s="72">
        <v>2</v>
      </c>
    </row>
    <row r="41" spans="23:62" x14ac:dyDescent="0.25">
      <c r="AP41" s="76" t="s">
        <v>357</v>
      </c>
      <c r="AQ41" s="76" t="s">
        <v>357</v>
      </c>
      <c r="AR41" s="76"/>
      <c r="AS41" s="72" t="s">
        <v>136</v>
      </c>
      <c r="AT41" s="72" t="s">
        <v>273</v>
      </c>
      <c r="AU41" s="72">
        <v>2</v>
      </c>
      <c r="AV41" s="72">
        <v>0</v>
      </c>
      <c r="AW41" s="72">
        <v>0</v>
      </c>
      <c r="AY41" s="74" t="s">
        <v>358</v>
      </c>
      <c r="AZ41" s="72" t="s">
        <v>158</v>
      </c>
      <c r="BA41" s="74" t="s">
        <v>355</v>
      </c>
      <c r="BB41" s="72">
        <v>6.5</v>
      </c>
      <c r="BC41" s="72" t="s">
        <v>295</v>
      </c>
      <c r="BE41" s="72" t="s">
        <v>366</v>
      </c>
      <c r="BF41" s="72" t="s">
        <v>177</v>
      </c>
      <c r="BH41" s="72" t="s">
        <v>136</v>
      </c>
      <c r="BI41" s="72" t="s">
        <v>229</v>
      </c>
      <c r="BJ41" s="72">
        <v>2</v>
      </c>
    </row>
    <row r="42" spans="23:62" x14ac:dyDescent="0.25">
      <c r="AP42" s="76" t="s">
        <v>360</v>
      </c>
      <c r="AQ42" s="76" t="s">
        <v>360</v>
      </c>
      <c r="AR42" s="76"/>
      <c r="AS42" s="72" t="s">
        <v>136</v>
      </c>
      <c r="AT42" s="72" t="s">
        <v>226</v>
      </c>
      <c r="AU42" s="72">
        <v>2</v>
      </c>
      <c r="AV42" s="72">
        <v>0</v>
      </c>
      <c r="AW42" s="72">
        <v>0</v>
      </c>
      <c r="AY42" s="74" t="s">
        <v>361</v>
      </c>
      <c r="AZ42" s="72" t="s">
        <v>132</v>
      </c>
      <c r="BA42" s="74" t="s">
        <v>362</v>
      </c>
      <c r="BB42" s="72">
        <v>3.5</v>
      </c>
      <c r="BC42" s="72" t="s">
        <v>295</v>
      </c>
      <c r="BE42" s="72" t="s">
        <v>370</v>
      </c>
      <c r="BF42" s="72" t="s">
        <v>184</v>
      </c>
      <c r="BH42" s="72" t="s">
        <v>136</v>
      </c>
      <c r="BI42" s="72" t="s">
        <v>270</v>
      </c>
      <c r="BJ42" s="72">
        <v>2</v>
      </c>
    </row>
    <row r="43" spans="23:62" x14ac:dyDescent="0.25">
      <c r="AP43" s="76" t="s">
        <v>364</v>
      </c>
      <c r="AQ43" s="76" t="s">
        <v>364</v>
      </c>
      <c r="AR43" s="76"/>
      <c r="AS43" s="72" t="s">
        <v>136</v>
      </c>
      <c r="AT43" s="72" t="s">
        <v>189</v>
      </c>
      <c r="AU43" s="72">
        <v>2</v>
      </c>
      <c r="AV43" s="72">
        <v>0</v>
      </c>
      <c r="AW43" s="72">
        <v>0</v>
      </c>
      <c r="AY43" s="74" t="s">
        <v>365</v>
      </c>
      <c r="AZ43" s="72" t="s">
        <v>149</v>
      </c>
      <c r="BA43" s="74" t="s">
        <v>362</v>
      </c>
      <c r="BB43" s="72">
        <v>5.5</v>
      </c>
      <c r="BC43" s="72" t="s">
        <v>295</v>
      </c>
      <c r="BE43" s="72" t="s">
        <v>375</v>
      </c>
      <c r="BF43" s="72" t="s">
        <v>192</v>
      </c>
      <c r="BH43" s="72" t="s">
        <v>136</v>
      </c>
      <c r="BI43" s="72" t="s">
        <v>276</v>
      </c>
      <c r="BJ43" s="72">
        <v>2</v>
      </c>
    </row>
    <row r="44" spans="23:62" x14ac:dyDescent="0.25">
      <c r="AP44" s="76" t="s">
        <v>368</v>
      </c>
      <c r="AQ44" s="76" t="s">
        <v>368</v>
      </c>
      <c r="AR44" s="76"/>
      <c r="AS44" s="72" t="s">
        <v>136</v>
      </c>
      <c r="AT44" s="72" t="s">
        <v>318</v>
      </c>
      <c r="AU44" s="72">
        <v>2</v>
      </c>
      <c r="AV44" s="72">
        <v>0</v>
      </c>
      <c r="AW44" s="72">
        <v>1</v>
      </c>
      <c r="AY44" s="74" t="s">
        <v>369</v>
      </c>
      <c r="AZ44" s="72" t="s">
        <v>158</v>
      </c>
      <c r="BA44" s="74" t="s">
        <v>362</v>
      </c>
      <c r="BB44" s="72">
        <v>6.5</v>
      </c>
      <c r="BC44" s="72" t="s">
        <v>295</v>
      </c>
      <c r="BE44" s="72" t="s">
        <v>310</v>
      </c>
      <c r="BF44" s="72" t="s">
        <v>367</v>
      </c>
      <c r="BH44" s="72" t="s">
        <v>136</v>
      </c>
      <c r="BI44" s="72" t="s">
        <v>184</v>
      </c>
      <c r="BJ44" s="72">
        <v>2.5</v>
      </c>
    </row>
    <row r="45" spans="23:62" x14ac:dyDescent="0.25">
      <c r="AP45" s="76" t="s">
        <v>372</v>
      </c>
      <c r="AQ45" s="76" t="s">
        <v>372</v>
      </c>
      <c r="AR45" s="76"/>
      <c r="AS45" s="72" t="s">
        <v>136</v>
      </c>
      <c r="AT45" s="72" t="s">
        <v>284</v>
      </c>
      <c r="AU45" s="72">
        <v>2</v>
      </c>
      <c r="AV45" s="72">
        <v>0</v>
      </c>
      <c r="AW45" s="72">
        <v>0</v>
      </c>
      <c r="AY45" s="74" t="s">
        <v>373</v>
      </c>
      <c r="AZ45" s="72" t="s">
        <v>132</v>
      </c>
      <c r="BA45" s="74" t="s">
        <v>374</v>
      </c>
      <c r="BB45" s="72">
        <v>3.5</v>
      </c>
      <c r="BC45" s="72" t="s">
        <v>295</v>
      </c>
      <c r="BE45" s="72" t="s">
        <v>185</v>
      </c>
      <c r="BF45" s="72" t="s">
        <v>371</v>
      </c>
      <c r="BH45" s="72" t="s">
        <v>136</v>
      </c>
      <c r="BI45" s="72" t="s">
        <v>286</v>
      </c>
      <c r="BJ45" s="72">
        <v>2.5</v>
      </c>
    </row>
    <row r="46" spans="23:62" x14ac:dyDescent="0.25">
      <c r="AP46" s="76" t="s">
        <v>273</v>
      </c>
      <c r="AQ46" s="76" t="s">
        <v>273</v>
      </c>
      <c r="AR46" s="76"/>
      <c r="AS46" s="72" t="s">
        <v>136</v>
      </c>
      <c r="AT46" s="72" t="s">
        <v>331</v>
      </c>
      <c r="AU46" s="72">
        <v>2</v>
      </c>
      <c r="AV46" s="72">
        <v>0</v>
      </c>
      <c r="AW46" s="72">
        <v>0</v>
      </c>
      <c r="AY46" s="74" t="s">
        <v>377</v>
      </c>
      <c r="AZ46" s="72" t="s">
        <v>149</v>
      </c>
      <c r="BA46" s="74" t="s">
        <v>374</v>
      </c>
      <c r="BB46" s="72">
        <v>5.5</v>
      </c>
      <c r="BC46" s="72" t="s">
        <v>295</v>
      </c>
      <c r="BE46" s="72" t="s">
        <v>193</v>
      </c>
      <c r="BF46" s="72" t="s">
        <v>376</v>
      </c>
      <c r="BH46" s="72" t="s">
        <v>136</v>
      </c>
      <c r="BI46" s="72" t="s">
        <v>290</v>
      </c>
      <c r="BJ46" s="72">
        <v>2.5</v>
      </c>
    </row>
    <row r="47" spans="23:62" x14ac:dyDescent="0.25">
      <c r="AP47" s="76" t="s">
        <v>379</v>
      </c>
      <c r="AQ47" s="76" t="s">
        <v>379</v>
      </c>
      <c r="AR47" s="76"/>
      <c r="AS47" s="72" t="s">
        <v>136</v>
      </c>
      <c r="AT47" s="72" t="s">
        <v>314</v>
      </c>
      <c r="AU47" s="72">
        <v>2</v>
      </c>
      <c r="AV47" s="72">
        <v>0</v>
      </c>
      <c r="AW47" s="72">
        <v>0</v>
      </c>
      <c r="AY47" s="74" t="s">
        <v>380</v>
      </c>
      <c r="AZ47" s="72" t="s">
        <v>158</v>
      </c>
      <c r="BA47" s="74" t="s">
        <v>374</v>
      </c>
      <c r="BB47" s="72">
        <v>6.5</v>
      </c>
      <c r="BC47" s="72" t="s">
        <v>295</v>
      </c>
      <c r="BE47" s="72" t="s">
        <v>387</v>
      </c>
      <c r="BF47" s="72" t="s">
        <v>378</v>
      </c>
      <c r="BH47" s="72" t="s">
        <v>136</v>
      </c>
      <c r="BI47" s="72" t="s">
        <v>269</v>
      </c>
      <c r="BJ47" s="72">
        <v>2.5</v>
      </c>
    </row>
    <row r="48" spans="23:62" x14ac:dyDescent="0.25">
      <c r="AP48" s="76" t="s">
        <v>199</v>
      </c>
      <c r="AQ48" s="76" t="s">
        <v>199</v>
      </c>
      <c r="AR48" s="76"/>
      <c r="AS48" s="72" t="s">
        <v>136</v>
      </c>
      <c r="AT48" s="72" t="s">
        <v>303</v>
      </c>
      <c r="AU48" s="72">
        <v>2</v>
      </c>
      <c r="AV48" s="72">
        <v>0</v>
      </c>
      <c r="AW48" s="72">
        <v>0</v>
      </c>
      <c r="AY48" s="74" t="s">
        <v>382</v>
      </c>
      <c r="AZ48" s="72" t="s">
        <v>132</v>
      </c>
      <c r="BA48" s="75" t="s">
        <v>383</v>
      </c>
      <c r="BB48" s="72">
        <v>4</v>
      </c>
      <c r="BC48" s="72" t="s">
        <v>295</v>
      </c>
      <c r="BE48" s="72" t="s">
        <v>325</v>
      </c>
      <c r="BF48" s="72" t="s">
        <v>381</v>
      </c>
      <c r="BH48" s="72" t="s">
        <v>136</v>
      </c>
      <c r="BI48" s="72" t="s">
        <v>253</v>
      </c>
      <c r="BJ48" s="72">
        <v>2.5</v>
      </c>
    </row>
    <row r="49" spans="42:62" x14ac:dyDescent="0.25">
      <c r="AP49" s="76" t="s">
        <v>385</v>
      </c>
      <c r="AQ49" s="76" t="s">
        <v>385</v>
      </c>
      <c r="AR49" s="76"/>
      <c r="AS49" s="72" t="s">
        <v>136</v>
      </c>
      <c r="AT49" s="72" t="s">
        <v>215</v>
      </c>
      <c r="AU49" s="72">
        <v>2</v>
      </c>
      <c r="AV49" s="72">
        <v>0</v>
      </c>
      <c r="AW49" s="72">
        <v>1</v>
      </c>
      <c r="AY49" s="74" t="s">
        <v>386</v>
      </c>
      <c r="AZ49" s="72" t="s">
        <v>149</v>
      </c>
      <c r="BA49" s="75" t="s">
        <v>383</v>
      </c>
      <c r="BB49" s="72">
        <v>6</v>
      </c>
      <c r="BC49" s="72" t="s">
        <v>295</v>
      </c>
      <c r="BE49" s="72" t="s">
        <v>394</v>
      </c>
      <c r="BF49" s="72" t="s">
        <v>384</v>
      </c>
      <c r="BH49" s="72" t="s">
        <v>136</v>
      </c>
      <c r="BI49" s="72" t="s">
        <v>261</v>
      </c>
      <c r="BJ49" s="72">
        <v>2.5</v>
      </c>
    </row>
    <row r="50" spans="42:62" x14ac:dyDescent="0.25">
      <c r="AP50" s="76" t="s">
        <v>389</v>
      </c>
      <c r="AQ50" s="76" t="s">
        <v>389</v>
      </c>
      <c r="AR50" s="76"/>
      <c r="AS50" s="72" t="s">
        <v>136</v>
      </c>
      <c r="AT50" s="72" t="s">
        <v>209</v>
      </c>
      <c r="AU50" s="72">
        <v>2</v>
      </c>
      <c r="AV50" s="72">
        <v>0</v>
      </c>
      <c r="AW50" s="72">
        <v>1</v>
      </c>
      <c r="AY50" s="75" t="s">
        <v>390</v>
      </c>
      <c r="AZ50" s="72" t="s">
        <v>132</v>
      </c>
      <c r="BA50" s="86" t="s">
        <v>596</v>
      </c>
      <c r="BB50" s="72">
        <v>4</v>
      </c>
      <c r="BC50" s="72" t="s">
        <v>295</v>
      </c>
      <c r="BE50" s="72" t="s">
        <v>334</v>
      </c>
      <c r="BF50" s="72" t="s">
        <v>388</v>
      </c>
      <c r="BH50" s="72" t="s">
        <v>136</v>
      </c>
      <c r="BI50" s="72" t="s">
        <v>211</v>
      </c>
      <c r="BJ50" s="72">
        <v>2.5</v>
      </c>
    </row>
    <row r="51" spans="42:62" x14ac:dyDescent="0.25">
      <c r="AP51" s="76" t="s">
        <v>392</v>
      </c>
      <c r="AQ51" s="76" t="s">
        <v>392</v>
      </c>
      <c r="AR51" s="76"/>
      <c r="AS51" s="72" t="s">
        <v>136</v>
      </c>
      <c r="AT51" s="72" t="s">
        <v>244</v>
      </c>
      <c r="AU51" s="72">
        <v>2</v>
      </c>
      <c r="AV51" s="72">
        <v>0</v>
      </c>
      <c r="AW51" s="72">
        <v>1</v>
      </c>
      <c r="AY51" s="75" t="s">
        <v>393</v>
      </c>
      <c r="AZ51" s="72" t="s">
        <v>149</v>
      </c>
      <c r="BA51" s="86" t="s">
        <v>596</v>
      </c>
      <c r="BB51" s="72">
        <v>6</v>
      </c>
      <c r="BC51" s="72" t="s">
        <v>295</v>
      </c>
      <c r="BE51" s="72" t="s">
        <v>400</v>
      </c>
      <c r="BF51" s="72" t="s">
        <v>391</v>
      </c>
      <c r="BH51" s="72" t="s">
        <v>136</v>
      </c>
      <c r="BI51" s="72" t="s">
        <v>223</v>
      </c>
      <c r="BJ51" s="72">
        <v>2.5</v>
      </c>
    </row>
    <row r="52" spans="42:62" x14ac:dyDescent="0.25">
      <c r="AP52" s="76" t="s">
        <v>395</v>
      </c>
      <c r="AQ52" s="76" t="s">
        <v>395</v>
      </c>
      <c r="AR52" s="76"/>
      <c r="AS52" s="72" t="s">
        <v>136</v>
      </c>
      <c r="AT52" s="68" t="s">
        <v>256</v>
      </c>
      <c r="AU52" s="72">
        <v>2</v>
      </c>
      <c r="AV52" s="72">
        <v>0</v>
      </c>
      <c r="AW52" s="72">
        <v>1</v>
      </c>
      <c r="AY52" s="74" t="s">
        <v>396</v>
      </c>
      <c r="AZ52" s="72" t="s">
        <v>132</v>
      </c>
      <c r="BA52" s="75" t="s">
        <v>397</v>
      </c>
      <c r="BB52" s="72">
        <v>4</v>
      </c>
      <c r="BC52" s="72" t="s">
        <v>295</v>
      </c>
      <c r="BE52" s="72" t="s">
        <v>404</v>
      </c>
      <c r="BF52" s="72" t="s">
        <v>211</v>
      </c>
      <c r="BH52" s="72" t="s">
        <v>136</v>
      </c>
      <c r="BI52" s="72" t="s">
        <v>311</v>
      </c>
      <c r="BJ52" s="72">
        <v>2.5</v>
      </c>
    </row>
    <row r="53" spans="42:62" x14ac:dyDescent="0.25">
      <c r="AP53" s="76" t="s">
        <v>398</v>
      </c>
      <c r="AQ53" s="76" t="s">
        <v>398</v>
      </c>
      <c r="AR53" s="76"/>
      <c r="AS53" s="72" t="s">
        <v>151</v>
      </c>
      <c r="AT53" s="72" t="s">
        <v>273</v>
      </c>
      <c r="AU53" s="72">
        <v>3</v>
      </c>
      <c r="AV53" s="72">
        <v>0</v>
      </c>
      <c r="AW53" s="72">
        <v>0</v>
      </c>
      <c r="AY53" s="74" t="s">
        <v>399</v>
      </c>
      <c r="AZ53" s="72" t="s">
        <v>149</v>
      </c>
      <c r="BA53" s="75" t="s">
        <v>397</v>
      </c>
      <c r="BB53" s="72">
        <v>6</v>
      </c>
      <c r="BC53" s="72" t="s">
        <v>295</v>
      </c>
      <c r="BE53" s="72" t="s">
        <v>301</v>
      </c>
      <c r="BF53" s="72" t="s">
        <v>220</v>
      </c>
      <c r="BH53" s="72" t="s">
        <v>136</v>
      </c>
      <c r="BI53" s="72" t="s">
        <v>282</v>
      </c>
      <c r="BJ53" s="72">
        <v>2.5</v>
      </c>
    </row>
    <row r="54" spans="42:62" x14ac:dyDescent="0.25">
      <c r="AP54" s="72" t="s">
        <v>597</v>
      </c>
      <c r="AQ54" s="72" t="s">
        <v>597</v>
      </c>
      <c r="AR54" s="76"/>
      <c r="AS54" s="72" t="s">
        <v>151</v>
      </c>
      <c r="AT54" s="72" t="s">
        <v>226</v>
      </c>
      <c r="AU54" s="72">
        <v>3</v>
      </c>
      <c r="AV54" s="72">
        <v>0</v>
      </c>
      <c r="AW54" s="72">
        <v>0</v>
      </c>
      <c r="AY54" s="74" t="s">
        <v>402</v>
      </c>
      <c r="AZ54" s="72" t="s">
        <v>132</v>
      </c>
      <c r="BA54" s="75" t="s">
        <v>403</v>
      </c>
      <c r="BB54" s="72">
        <v>4</v>
      </c>
      <c r="BC54" s="72" t="s">
        <v>295</v>
      </c>
      <c r="BE54" s="72" t="s">
        <v>305</v>
      </c>
      <c r="BF54" s="72" t="s">
        <v>223</v>
      </c>
      <c r="BH54" s="72" t="s">
        <v>151</v>
      </c>
      <c r="BI54" s="72" t="s">
        <v>192</v>
      </c>
      <c r="BJ54" s="72">
        <v>3</v>
      </c>
    </row>
    <row r="55" spans="42:62" x14ac:dyDescent="0.25">
      <c r="AP55" s="76" t="s">
        <v>401</v>
      </c>
      <c r="AQ55" s="76" t="s">
        <v>401</v>
      </c>
      <c r="AR55" s="76"/>
      <c r="AS55" s="72" t="s">
        <v>151</v>
      </c>
      <c r="AT55" s="72" t="s">
        <v>189</v>
      </c>
      <c r="AU55" s="72">
        <v>3</v>
      </c>
      <c r="AV55" s="72">
        <v>0</v>
      </c>
      <c r="AW55" s="72">
        <v>0</v>
      </c>
      <c r="AY55" s="74" t="s">
        <v>405</v>
      </c>
      <c r="AZ55" s="72" t="s">
        <v>149</v>
      </c>
      <c r="BA55" s="75" t="s">
        <v>406</v>
      </c>
      <c r="BB55" s="72">
        <v>6</v>
      </c>
      <c r="BC55" s="72" t="s">
        <v>295</v>
      </c>
      <c r="BE55" s="72" t="s">
        <v>407</v>
      </c>
      <c r="BF55" s="72" t="s">
        <v>229</v>
      </c>
      <c r="BH55" s="72" t="s">
        <v>151</v>
      </c>
      <c r="BI55" s="72" t="s">
        <v>235</v>
      </c>
      <c r="BJ55" s="72">
        <v>3</v>
      </c>
    </row>
    <row r="56" spans="42:62" x14ac:dyDescent="0.25">
      <c r="AP56" s="76" t="s">
        <v>284</v>
      </c>
      <c r="AQ56" s="76" t="s">
        <v>284</v>
      </c>
      <c r="AR56" s="76"/>
      <c r="AS56" s="72" t="s">
        <v>151</v>
      </c>
      <c r="AT56" s="72" t="s">
        <v>318</v>
      </c>
      <c r="AU56" s="72">
        <v>3</v>
      </c>
      <c r="AV56" s="72">
        <v>0</v>
      </c>
      <c r="AW56" s="72">
        <v>1</v>
      </c>
      <c r="AY56" s="74" t="s">
        <v>409</v>
      </c>
      <c r="AZ56" s="72" t="s">
        <v>132</v>
      </c>
      <c r="BA56" s="74" t="s">
        <v>410</v>
      </c>
      <c r="BB56" s="72">
        <v>4</v>
      </c>
      <c r="BC56" s="72" t="s">
        <v>295</v>
      </c>
      <c r="BE56" s="72" t="s">
        <v>411</v>
      </c>
      <c r="BF56" s="72" t="s">
        <v>408</v>
      </c>
      <c r="BH56" s="72" t="s">
        <v>151</v>
      </c>
      <c r="BI56" s="72" t="s">
        <v>242</v>
      </c>
      <c r="BJ56" s="72">
        <v>3</v>
      </c>
    </row>
    <row r="57" spans="42:62" x14ac:dyDescent="0.25">
      <c r="AP57" s="76" t="s">
        <v>175</v>
      </c>
      <c r="AQ57" s="76" t="s">
        <v>175</v>
      </c>
      <c r="AR57" s="76"/>
      <c r="AS57" s="72" t="s">
        <v>151</v>
      </c>
      <c r="AT57" s="72" t="s">
        <v>284</v>
      </c>
      <c r="AU57" s="72">
        <v>3</v>
      </c>
      <c r="AV57" s="72">
        <v>0</v>
      </c>
      <c r="AW57" s="72">
        <v>0</v>
      </c>
      <c r="AY57" s="74" t="s">
        <v>414</v>
      </c>
      <c r="AZ57" s="72" t="s">
        <v>149</v>
      </c>
      <c r="BA57" s="74" t="s">
        <v>410</v>
      </c>
      <c r="BB57" s="72">
        <v>6</v>
      </c>
      <c r="BC57" s="72" t="s">
        <v>295</v>
      </c>
      <c r="BE57" s="72" t="s">
        <v>415</v>
      </c>
      <c r="BF57" s="72" t="s">
        <v>412</v>
      </c>
      <c r="BH57" s="72" t="s">
        <v>151</v>
      </c>
      <c r="BI57" s="72" t="s">
        <v>247</v>
      </c>
      <c r="BJ57" s="72">
        <v>3</v>
      </c>
    </row>
    <row r="58" spans="42:62" x14ac:dyDescent="0.25">
      <c r="AP58" s="76" t="s">
        <v>413</v>
      </c>
      <c r="AQ58" s="76" t="s">
        <v>413</v>
      </c>
      <c r="AR58" s="76"/>
      <c r="AS58" s="72" t="s">
        <v>151</v>
      </c>
      <c r="AT58" s="72" t="s">
        <v>331</v>
      </c>
      <c r="AU58" s="72">
        <v>3</v>
      </c>
      <c r="AV58" s="72">
        <v>0</v>
      </c>
      <c r="AW58" s="72">
        <v>0</v>
      </c>
      <c r="AY58" s="74" t="s">
        <v>418</v>
      </c>
      <c r="AZ58" s="72" t="s">
        <v>132</v>
      </c>
      <c r="BA58" s="74" t="s">
        <v>369</v>
      </c>
      <c r="BB58" s="72">
        <v>4.5</v>
      </c>
      <c r="BC58" s="72" t="s">
        <v>295</v>
      </c>
      <c r="BE58" s="72" t="s">
        <v>419</v>
      </c>
      <c r="BF58" s="72" t="s">
        <v>416</v>
      </c>
      <c r="BH58" s="72" t="s">
        <v>151</v>
      </c>
      <c r="BI58" s="72" t="s">
        <v>254</v>
      </c>
      <c r="BJ58" s="72">
        <v>3</v>
      </c>
    </row>
    <row r="59" spans="42:62" x14ac:dyDescent="0.25">
      <c r="AP59" s="76" t="s">
        <v>417</v>
      </c>
      <c r="AQ59" s="76" t="s">
        <v>417</v>
      </c>
      <c r="AR59" s="76"/>
      <c r="AS59" s="72" t="s">
        <v>151</v>
      </c>
      <c r="AT59" s="72" t="s">
        <v>314</v>
      </c>
      <c r="AU59" s="72">
        <v>3</v>
      </c>
      <c r="AV59" s="72">
        <v>0</v>
      </c>
      <c r="AW59" s="72">
        <v>0</v>
      </c>
      <c r="AY59" s="74" t="s">
        <v>422</v>
      </c>
      <c r="AZ59" s="72" t="s">
        <v>149</v>
      </c>
      <c r="BA59" s="74" t="s">
        <v>369</v>
      </c>
      <c r="BB59" s="72">
        <v>7</v>
      </c>
      <c r="BC59" s="72" t="s">
        <v>295</v>
      </c>
      <c r="BE59" s="72" t="s">
        <v>423</v>
      </c>
      <c r="BF59" s="72" t="s">
        <v>420</v>
      </c>
      <c r="BH59" s="72" t="s">
        <v>151</v>
      </c>
      <c r="BI59" s="72" t="s">
        <v>258</v>
      </c>
      <c r="BJ59" s="72">
        <v>3</v>
      </c>
    </row>
    <row r="60" spans="42:62" x14ac:dyDescent="0.25">
      <c r="AP60" s="76" t="s">
        <v>421</v>
      </c>
      <c r="AQ60" s="76" t="s">
        <v>421</v>
      </c>
      <c r="AR60" s="76"/>
      <c r="AS60" s="72" t="s">
        <v>151</v>
      </c>
      <c r="AT60" s="72" t="s">
        <v>303</v>
      </c>
      <c r="AU60" s="72">
        <v>3</v>
      </c>
      <c r="AV60" s="72">
        <v>0</v>
      </c>
      <c r="AW60" s="72">
        <v>0</v>
      </c>
      <c r="AY60" s="74" t="s">
        <v>425</v>
      </c>
      <c r="AZ60" s="72" t="s">
        <v>132</v>
      </c>
      <c r="BA60" s="74" t="s">
        <v>426</v>
      </c>
      <c r="BB60" s="72">
        <v>4.5</v>
      </c>
      <c r="BC60" s="72" t="s">
        <v>295</v>
      </c>
      <c r="BE60" s="72" t="s">
        <v>340</v>
      </c>
      <c r="BF60" s="72" t="s">
        <v>603</v>
      </c>
      <c r="BH60" s="72" t="s">
        <v>151</v>
      </c>
      <c r="BI60" s="72" t="s">
        <v>220</v>
      </c>
      <c r="BJ60" s="72">
        <v>3</v>
      </c>
    </row>
    <row r="61" spans="42:62" x14ac:dyDescent="0.25">
      <c r="AP61" s="76" t="s">
        <v>293</v>
      </c>
      <c r="AQ61" s="76" t="s">
        <v>293</v>
      </c>
      <c r="AR61" s="76"/>
      <c r="AS61" s="72" t="s">
        <v>151</v>
      </c>
      <c r="AT61" s="72" t="s">
        <v>215</v>
      </c>
      <c r="AU61" s="72">
        <v>3</v>
      </c>
      <c r="AV61" s="72">
        <v>0</v>
      </c>
      <c r="AW61" s="72">
        <v>1</v>
      </c>
      <c r="AY61" s="75" t="s">
        <v>428</v>
      </c>
      <c r="AZ61" s="72" t="s">
        <v>149</v>
      </c>
      <c r="BA61" s="74" t="s">
        <v>426</v>
      </c>
      <c r="BB61" s="72">
        <v>7</v>
      </c>
      <c r="BC61" s="72" t="s">
        <v>295</v>
      </c>
      <c r="BE61" s="72" t="s">
        <v>429</v>
      </c>
      <c r="BF61" s="72" t="s">
        <v>424</v>
      </c>
      <c r="BH61" s="72" t="s">
        <v>151</v>
      </c>
      <c r="BI61" s="72" t="s">
        <v>229</v>
      </c>
      <c r="BJ61" s="72">
        <v>3</v>
      </c>
    </row>
    <row r="62" spans="42:62" x14ac:dyDescent="0.25">
      <c r="AP62" s="76" t="s">
        <v>190</v>
      </c>
      <c r="AQ62" s="76" t="s">
        <v>190</v>
      </c>
      <c r="AR62" s="76"/>
      <c r="AS62" s="72" t="s">
        <v>151</v>
      </c>
      <c r="AT62" s="72" t="s">
        <v>209</v>
      </c>
      <c r="AU62" s="72">
        <v>3</v>
      </c>
      <c r="AV62" s="72">
        <v>0</v>
      </c>
      <c r="AW62" s="72">
        <v>1</v>
      </c>
      <c r="AY62" s="74" t="s">
        <v>430</v>
      </c>
      <c r="AZ62" s="72" t="s">
        <v>132</v>
      </c>
      <c r="BA62" s="74" t="s">
        <v>431</v>
      </c>
      <c r="BB62" s="72">
        <v>4.5</v>
      </c>
      <c r="BC62" s="72" t="s">
        <v>295</v>
      </c>
      <c r="BE62" s="72" t="s">
        <v>432</v>
      </c>
      <c r="BF62" s="72" t="s">
        <v>427</v>
      </c>
      <c r="BH62" s="72" t="s">
        <v>151</v>
      </c>
      <c r="BI62" s="72" t="s">
        <v>270</v>
      </c>
      <c r="BJ62" s="72">
        <v>3</v>
      </c>
    </row>
    <row r="63" spans="42:62" x14ac:dyDescent="0.25">
      <c r="AP63" s="76" t="s">
        <v>303</v>
      </c>
      <c r="AQ63" s="76" t="s">
        <v>303</v>
      </c>
      <c r="AR63" s="76"/>
      <c r="AS63" s="72" t="s">
        <v>151</v>
      </c>
      <c r="AT63" s="72" t="s">
        <v>244</v>
      </c>
      <c r="AU63" s="72">
        <v>3</v>
      </c>
      <c r="AV63" s="72">
        <v>0</v>
      </c>
      <c r="AW63" s="72">
        <v>1</v>
      </c>
      <c r="AY63" s="74" t="s">
        <v>434</v>
      </c>
      <c r="AZ63" s="72" t="s">
        <v>149</v>
      </c>
      <c r="BA63" s="74" t="s">
        <v>431</v>
      </c>
      <c r="BB63" s="72">
        <v>7</v>
      </c>
      <c r="BC63" s="72" t="s">
        <v>295</v>
      </c>
      <c r="BE63" s="72" t="s">
        <v>591</v>
      </c>
      <c r="BF63" s="72" t="s">
        <v>135</v>
      </c>
      <c r="BH63" s="72" t="s">
        <v>151</v>
      </c>
      <c r="BI63" s="72" t="s">
        <v>276</v>
      </c>
      <c r="BJ63" s="72">
        <v>3</v>
      </c>
    </row>
    <row r="64" spans="42:62" x14ac:dyDescent="0.25">
      <c r="AP64" s="76" t="s">
        <v>433</v>
      </c>
      <c r="AQ64" s="76" t="s">
        <v>433</v>
      </c>
      <c r="AR64" s="76"/>
      <c r="AS64" s="72" t="s">
        <v>151</v>
      </c>
      <c r="AT64" s="68" t="s">
        <v>256</v>
      </c>
      <c r="AU64" s="72">
        <v>3</v>
      </c>
      <c r="AV64" s="72">
        <v>0</v>
      </c>
      <c r="AW64" s="72">
        <v>1</v>
      </c>
      <c r="AY64" s="74" t="s">
        <v>436</v>
      </c>
      <c r="AZ64" s="72" t="s">
        <v>132</v>
      </c>
      <c r="BA64" s="74" t="s">
        <v>437</v>
      </c>
      <c r="BB64" s="72">
        <v>4.5</v>
      </c>
      <c r="BC64" s="72" t="s">
        <v>295</v>
      </c>
      <c r="BE64" s="72" t="s">
        <v>592</v>
      </c>
      <c r="BF64" s="72" t="s">
        <v>150</v>
      </c>
      <c r="BH64" s="72" t="s">
        <v>151</v>
      </c>
      <c r="BI64" s="72" t="s">
        <v>184</v>
      </c>
      <c r="BJ64" s="72">
        <v>3.5</v>
      </c>
    </row>
    <row r="65" spans="42:62" x14ac:dyDescent="0.25">
      <c r="AP65" s="76" t="s">
        <v>435</v>
      </c>
      <c r="AQ65" s="76" t="s">
        <v>435</v>
      </c>
      <c r="AR65" s="76"/>
      <c r="AS65" s="72" t="s">
        <v>122</v>
      </c>
      <c r="AT65" s="72" t="s">
        <v>238</v>
      </c>
      <c r="AU65" s="72">
        <v>1.5</v>
      </c>
      <c r="AV65" s="72">
        <v>0</v>
      </c>
      <c r="AW65" s="72">
        <v>1</v>
      </c>
      <c r="AY65" s="75" t="s">
        <v>438</v>
      </c>
      <c r="AZ65" s="72" t="s">
        <v>149</v>
      </c>
      <c r="BA65" s="74" t="s">
        <v>437</v>
      </c>
      <c r="BB65" s="72">
        <v>7</v>
      </c>
      <c r="BC65" s="72" t="s">
        <v>295</v>
      </c>
      <c r="BE65" s="72" t="s">
        <v>345</v>
      </c>
      <c r="BF65" s="72" t="s">
        <v>159</v>
      </c>
      <c r="BH65" s="72" t="s">
        <v>151</v>
      </c>
      <c r="BI65" s="72" t="s">
        <v>286</v>
      </c>
      <c r="BJ65" s="72">
        <v>3.5</v>
      </c>
    </row>
    <row r="66" spans="42:62" x14ac:dyDescent="0.25">
      <c r="AP66" s="78" t="s">
        <v>147</v>
      </c>
      <c r="AQ66" s="78" t="s">
        <v>147</v>
      </c>
      <c r="AR66" s="76"/>
      <c r="AS66" s="72" t="s">
        <v>122</v>
      </c>
      <c r="AT66" s="72" t="s">
        <v>231</v>
      </c>
      <c r="AU66" s="72">
        <v>1.5</v>
      </c>
      <c r="AV66" s="72">
        <v>0</v>
      </c>
      <c r="AW66" s="72">
        <v>1</v>
      </c>
      <c r="AY66" s="74" t="s">
        <v>440</v>
      </c>
      <c r="AZ66" s="72" t="s">
        <v>132</v>
      </c>
      <c r="BA66" s="75" t="s">
        <v>441</v>
      </c>
      <c r="BB66" s="72">
        <v>5</v>
      </c>
      <c r="BC66" s="72" t="s">
        <v>295</v>
      </c>
      <c r="BE66" s="72" t="s">
        <v>350</v>
      </c>
      <c r="BF66" s="72" t="s">
        <v>253</v>
      </c>
      <c r="BH66" s="72" t="s">
        <v>151</v>
      </c>
      <c r="BI66" s="72" t="s">
        <v>290</v>
      </c>
      <c r="BJ66" s="72">
        <v>3.5</v>
      </c>
    </row>
    <row r="67" spans="42:62" x14ac:dyDescent="0.25">
      <c r="AP67" s="76" t="s">
        <v>314</v>
      </c>
      <c r="AQ67" s="76" t="s">
        <v>314</v>
      </c>
      <c r="AR67" s="76"/>
      <c r="AS67" s="72" t="s">
        <v>122</v>
      </c>
      <c r="AT67" s="72" t="s">
        <v>435</v>
      </c>
      <c r="AU67" s="72">
        <v>1.5</v>
      </c>
      <c r="AV67" s="72">
        <v>0</v>
      </c>
      <c r="AW67" s="72">
        <v>0</v>
      </c>
      <c r="AY67" s="74" t="s">
        <v>442</v>
      </c>
      <c r="AZ67" s="72" t="s">
        <v>132</v>
      </c>
      <c r="BA67" s="74" t="s">
        <v>365</v>
      </c>
      <c r="BB67" s="72">
        <v>5</v>
      </c>
      <c r="BC67" s="72" t="s">
        <v>295</v>
      </c>
      <c r="BE67" s="72" t="s">
        <v>439</v>
      </c>
      <c r="BF67" s="72" t="s">
        <v>254</v>
      </c>
      <c r="BH67" s="72" t="s">
        <v>151</v>
      </c>
      <c r="BI67" s="72" t="s">
        <v>269</v>
      </c>
      <c r="BJ67" s="72">
        <v>3.5</v>
      </c>
    </row>
    <row r="68" spans="42:62" x14ac:dyDescent="0.25">
      <c r="AP68" s="76" t="s">
        <v>130</v>
      </c>
      <c r="AQ68" s="76" t="s">
        <v>130</v>
      </c>
      <c r="AR68" s="76"/>
      <c r="AS68" s="72" t="s">
        <v>122</v>
      </c>
      <c r="AT68" s="72" t="s">
        <v>188</v>
      </c>
      <c r="AU68" s="72">
        <v>1.5</v>
      </c>
      <c r="AV68" s="72">
        <v>0</v>
      </c>
      <c r="AW68" s="72">
        <v>0</v>
      </c>
      <c r="AY68" s="74" t="s">
        <v>445</v>
      </c>
      <c r="AZ68" s="72" t="s">
        <v>132</v>
      </c>
      <c r="BA68" s="74" t="s">
        <v>446</v>
      </c>
      <c r="BB68" s="72">
        <v>5</v>
      </c>
      <c r="BC68" s="72" t="s">
        <v>295</v>
      </c>
      <c r="BE68" s="72" t="s">
        <v>353</v>
      </c>
      <c r="BF68" s="72" t="s">
        <v>261</v>
      </c>
      <c r="BH68" s="72" t="s">
        <v>151</v>
      </c>
      <c r="BI68" s="72" t="s">
        <v>253</v>
      </c>
      <c r="BJ68" s="72">
        <v>3.5</v>
      </c>
    </row>
    <row r="69" spans="42:62" x14ac:dyDescent="0.25">
      <c r="AP69" s="76" t="s">
        <v>444</v>
      </c>
      <c r="AQ69" s="76" t="s">
        <v>444</v>
      </c>
      <c r="AR69" s="76"/>
      <c r="AS69" s="72" t="s">
        <v>122</v>
      </c>
      <c r="AT69" s="72" t="s">
        <v>372</v>
      </c>
      <c r="AU69" s="72">
        <v>1.5</v>
      </c>
      <c r="AV69" s="72">
        <v>0</v>
      </c>
      <c r="AW69" s="72">
        <v>0</v>
      </c>
      <c r="AY69" s="74" t="s">
        <v>450</v>
      </c>
      <c r="AZ69" s="72" t="s">
        <v>132</v>
      </c>
      <c r="BA69" s="74" t="s">
        <v>451</v>
      </c>
      <c r="BB69" s="72">
        <v>5</v>
      </c>
      <c r="BC69" s="72" t="s">
        <v>295</v>
      </c>
      <c r="BE69" s="72" t="s">
        <v>443</v>
      </c>
      <c r="BF69" s="72" t="s">
        <v>258</v>
      </c>
      <c r="BH69" s="72" t="s">
        <v>151</v>
      </c>
      <c r="BI69" s="72" t="s">
        <v>261</v>
      </c>
      <c r="BJ69" s="72">
        <v>3.5</v>
      </c>
    </row>
    <row r="70" spans="42:62" x14ac:dyDescent="0.25">
      <c r="AP70" s="76" t="s">
        <v>449</v>
      </c>
      <c r="AQ70" s="76" t="s">
        <v>449</v>
      </c>
      <c r="AR70" s="76"/>
      <c r="AS70" s="72" t="s">
        <v>136</v>
      </c>
      <c r="AT70" s="72" t="s">
        <v>238</v>
      </c>
      <c r="AU70" s="72">
        <v>2.5</v>
      </c>
      <c r="AV70" s="72">
        <v>0</v>
      </c>
      <c r="AW70" s="72">
        <v>1</v>
      </c>
      <c r="AY70" s="74" t="s">
        <v>455</v>
      </c>
      <c r="AZ70" s="72" t="s">
        <v>132</v>
      </c>
      <c r="BA70" s="74" t="s">
        <v>456</v>
      </c>
      <c r="BB70" s="72">
        <v>5</v>
      </c>
      <c r="BC70" s="72" t="s">
        <v>295</v>
      </c>
      <c r="BE70" s="72" t="s">
        <v>447</v>
      </c>
      <c r="BF70" s="72" t="s">
        <v>448</v>
      </c>
      <c r="BH70" s="72" t="s">
        <v>151</v>
      </c>
      <c r="BI70" s="72" t="s">
        <v>211</v>
      </c>
      <c r="BJ70" s="72">
        <v>3.5</v>
      </c>
    </row>
    <row r="71" spans="42:62" x14ac:dyDescent="0.25">
      <c r="AP71" s="76" t="s">
        <v>454</v>
      </c>
      <c r="AQ71" s="76" t="s">
        <v>454</v>
      </c>
      <c r="AR71" s="76"/>
      <c r="AS71" s="72" t="s">
        <v>136</v>
      </c>
      <c r="AT71" s="72" t="s">
        <v>231</v>
      </c>
      <c r="AU71" s="72">
        <v>2.5</v>
      </c>
      <c r="AV71" s="72">
        <v>0</v>
      </c>
      <c r="AW71" s="72">
        <v>1</v>
      </c>
      <c r="AY71" s="74" t="s">
        <v>459</v>
      </c>
      <c r="AZ71" s="72" t="s">
        <v>132</v>
      </c>
      <c r="BA71" s="74" t="s">
        <v>460</v>
      </c>
      <c r="BB71" s="72">
        <v>5.5</v>
      </c>
      <c r="BC71" s="72" t="s">
        <v>295</v>
      </c>
      <c r="BE71" s="72" t="s">
        <v>452</v>
      </c>
      <c r="BF71" s="72" t="s">
        <v>453</v>
      </c>
      <c r="BH71" s="72" t="s">
        <v>151</v>
      </c>
      <c r="BI71" s="72" t="s">
        <v>223</v>
      </c>
      <c r="BJ71" s="72">
        <v>3.5</v>
      </c>
    </row>
    <row r="72" spans="42:62" x14ac:dyDescent="0.25">
      <c r="AP72" s="76" t="s">
        <v>318</v>
      </c>
      <c r="AQ72" s="76" t="s">
        <v>318</v>
      </c>
      <c r="AR72" s="76"/>
      <c r="AS72" s="72" t="s">
        <v>136</v>
      </c>
      <c r="AT72" s="72" t="s">
        <v>435</v>
      </c>
      <c r="AU72" s="72">
        <v>2.5</v>
      </c>
      <c r="AV72" s="72">
        <v>0</v>
      </c>
      <c r="AW72" s="72">
        <v>0</v>
      </c>
      <c r="AY72" s="74" t="s">
        <v>464</v>
      </c>
      <c r="AZ72" s="72" t="s">
        <v>132</v>
      </c>
      <c r="BA72" s="74" t="s">
        <v>465</v>
      </c>
      <c r="BB72" s="72">
        <v>5.5</v>
      </c>
      <c r="BC72" s="72" t="s">
        <v>295</v>
      </c>
      <c r="BE72" s="72" t="s">
        <v>457</v>
      </c>
      <c r="BF72" s="72" t="s">
        <v>458</v>
      </c>
      <c r="BH72" s="72" t="s">
        <v>151</v>
      </c>
      <c r="BI72" s="72" t="s">
        <v>311</v>
      </c>
      <c r="BJ72" s="72">
        <v>3.5</v>
      </c>
    </row>
    <row r="73" spans="42:62" x14ac:dyDescent="0.25">
      <c r="AP73" s="76" t="s">
        <v>463</v>
      </c>
      <c r="AQ73" s="76" t="s">
        <v>463</v>
      </c>
      <c r="AR73" s="76"/>
      <c r="AS73" s="72" t="s">
        <v>136</v>
      </c>
      <c r="AT73" s="72" t="s">
        <v>188</v>
      </c>
      <c r="AU73" s="72">
        <v>2.5</v>
      </c>
      <c r="AV73" s="72">
        <v>0</v>
      </c>
      <c r="AW73" s="72">
        <v>0</v>
      </c>
      <c r="AY73" s="75" t="s">
        <v>469</v>
      </c>
      <c r="AZ73" s="72" t="s">
        <v>132</v>
      </c>
      <c r="BA73" s="74" t="s">
        <v>422</v>
      </c>
      <c r="BB73" s="72">
        <v>6</v>
      </c>
      <c r="BC73" s="72" t="s">
        <v>295</v>
      </c>
      <c r="BE73" s="72" t="s">
        <v>461</v>
      </c>
      <c r="BF73" s="72" t="s">
        <v>462</v>
      </c>
      <c r="BH73" s="72" t="s">
        <v>151</v>
      </c>
      <c r="BI73" s="72" t="s">
        <v>282</v>
      </c>
      <c r="BJ73" s="72">
        <v>3.5</v>
      </c>
    </row>
    <row r="74" spans="42:62" x14ac:dyDescent="0.25">
      <c r="AP74" s="76" t="s">
        <v>468</v>
      </c>
      <c r="AQ74" s="76" t="s">
        <v>468</v>
      </c>
      <c r="AR74" s="76"/>
      <c r="AS74" s="72" t="s">
        <v>136</v>
      </c>
      <c r="AT74" s="72" t="s">
        <v>372</v>
      </c>
      <c r="AU74" s="72">
        <v>2.5</v>
      </c>
      <c r="AV74" s="72">
        <v>0</v>
      </c>
      <c r="AW74" s="72">
        <v>0</v>
      </c>
      <c r="AY74" s="74" t="s">
        <v>472</v>
      </c>
      <c r="AZ74" s="72" t="s">
        <v>132</v>
      </c>
      <c r="BA74" s="74" t="s">
        <v>473</v>
      </c>
      <c r="BB74" s="72">
        <v>8</v>
      </c>
      <c r="BC74" s="72" t="s">
        <v>474</v>
      </c>
      <c r="BE74" s="72" t="s">
        <v>466</v>
      </c>
      <c r="BF74" s="72" t="s">
        <v>467</v>
      </c>
      <c r="BH74" s="72" t="s">
        <v>122</v>
      </c>
      <c r="BI74" s="72" t="s">
        <v>177</v>
      </c>
      <c r="BJ74" s="72">
        <v>1.5</v>
      </c>
    </row>
    <row r="75" spans="42:62" x14ac:dyDescent="0.25">
      <c r="AP75" s="76" t="s">
        <v>330</v>
      </c>
      <c r="AQ75" s="76" t="s">
        <v>330</v>
      </c>
      <c r="AR75" s="76"/>
      <c r="AS75" s="72" t="s">
        <v>122</v>
      </c>
      <c r="AT75" s="72" t="s">
        <v>392</v>
      </c>
      <c r="AU75" s="72">
        <v>2</v>
      </c>
      <c r="AV75" s="72">
        <v>0</v>
      </c>
      <c r="AW75" s="72">
        <v>0</v>
      </c>
      <c r="AY75" s="74" t="s">
        <v>477</v>
      </c>
      <c r="AZ75" s="72" t="s">
        <v>132</v>
      </c>
      <c r="BA75" s="74" t="s">
        <v>478</v>
      </c>
      <c r="BB75" s="72">
        <v>8</v>
      </c>
      <c r="BC75" s="72" t="s">
        <v>295</v>
      </c>
      <c r="BE75" s="72" t="s">
        <v>600</v>
      </c>
      <c r="BF75" s="72" t="s">
        <v>471</v>
      </c>
      <c r="BH75" s="72" t="s">
        <v>122</v>
      </c>
      <c r="BI75" s="72" t="s">
        <v>480</v>
      </c>
      <c r="BJ75" s="72">
        <v>1.5</v>
      </c>
    </row>
    <row r="76" spans="42:62" x14ac:dyDescent="0.25">
      <c r="AP76" s="76" t="s">
        <v>590</v>
      </c>
      <c r="AQ76" s="76" t="s">
        <v>590</v>
      </c>
      <c r="AR76" s="76"/>
      <c r="AS76" s="72" t="s">
        <v>122</v>
      </c>
      <c r="AT76" s="72" t="s">
        <v>463</v>
      </c>
      <c r="AU76" s="72">
        <v>2</v>
      </c>
      <c r="AV76" s="72">
        <v>0</v>
      </c>
      <c r="AW76" s="72">
        <v>1</v>
      </c>
      <c r="AY76" s="74" t="s">
        <v>481</v>
      </c>
      <c r="AZ76" s="72" t="s">
        <v>132</v>
      </c>
      <c r="BA76" s="74" t="s">
        <v>482</v>
      </c>
      <c r="BB76" s="72">
        <v>1</v>
      </c>
      <c r="BC76" s="72" t="s">
        <v>474</v>
      </c>
      <c r="BE76" s="72" t="s">
        <v>604</v>
      </c>
      <c r="BF76" s="72" t="s">
        <v>476</v>
      </c>
      <c r="BH76" s="72" t="s">
        <v>122</v>
      </c>
      <c r="BI76" s="72" t="s">
        <v>484</v>
      </c>
      <c r="BJ76" s="72">
        <v>1.5</v>
      </c>
    </row>
    <row r="77" spans="42:62" x14ac:dyDescent="0.25">
      <c r="AP77" s="76" t="s">
        <v>331</v>
      </c>
      <c r="AQ77" s="76" t="s">
        <v>331</v>
      </c>
      <c r="AR77" s="76"/>
      <c r="AS77" s="72" t="s">
        <v>122</v>
      </c>
      <c r="AT77" s="72" t="s">
        <v>417</v>
      </c>
      <c r="AU77" s="72">
        <v>2</v>
      </c>
      <c r="AV77" s="72">
        <v>0</v>
      </c>
      <c r="AW77" s="72">
        <v>0</v>
      </c>
      <c r="AY77" s="74" t="s">
        <v>485</v>
      </c>
      <c r="AZ77" s="72" t="s">
        <v>149</v>
      </c>
      <c r="BA77" s="74" t="s">
        <v>482</v>
      </c>
      <c r="BB77" s="72">
        <v>1.25</v>
      </c>
      <c r="BC77" s="72" t="s">
        <v>474</v>
      </c>
      <c r="BE77" s="72" t="s">
        <v>470</v>
      </c>
      <c r="BF77" s="72" t="s">
        <v>479</v>
      </c>
      <c r="BH77" s="72" t="s">
        <v>122</v>
      </c>
      <c r="BI77" s="72" t="s">
        <v>486</v>
      </c>
      <c r="BJ77" s="72">
        <v>1.5</v>
      </c>
    </row>
    <row r="78" spans="42:62" x14ac:dyDescent="0.25">
      <c r="AP78" s="76"/>
      <c r="AQ78" s="76"/>
      <c r="AR78" s="76"/>
      <c r="AS78" s="72" t="s">
        <v>122</v>
      </c>
      <c r="AT78" s="72" t="s">
        <v>389</v>
      </c>
      <c r="AU78" s="72">
        <v>2</v>
      </c>
      <c r="AV78" s="72">
        <v>0</v>
      </c>
      <c r="AW78" s="72">
        <v>0</v>
      </c>
      <c r="AY78" s="75" t="s">
        <v>191</v>
      </c>
      <c r="AZ78" s="72" t="s">
        <v>158</v>
      </c>
      <c r="BA78" s="74" t="s">
        <v>482</v>
      </c>
      <c r="BB78" s="72">
        <v>1.5</v>
      </c>
      <c r="BC78" s="72" t="s">
        <v>474</v>
      </c>
      <c r="BE78" s="72" t="s">
        <v>475</v>
      </c>
      <c r="BF78" s="72" t="s">
        <v>483</v>
      </c>
      <c r="BH78" s="72" t="s">
        <v>122</v>
      </c>
      <c r="BI78" s="72" t="s">
        <v>222</v>
      </c>
      <c r="BJ78" s="72">
        <v>1.5</v>
      </c>
    </row>
    <row r="79" spans="42:62" x14ac:dyDescent="0.25">
      <c r="AP79" s="76"/>
      <c r="AQ79" s="76"/>
      <c r="AR79" s="76"/>
      <c r="AS79" s="72" t="s">
        <v>122</v>
      </c>
      <c r="AT79" s="72" t="s">
        <v>385</v>
      </c>
      <c r="AU79" s="72">
        <v>2</v>
      </c>
      <c r="AV79" s="72">
        <v>0</v>
      </c>
      <c r="AW79" s="72">
        <v>0</v>
      </c>
      <c r="AY79" s="74" t="s">
        <v>251</v>
      </c>
      <c r="AZ79" s="72" t="s">
        <v>167</v>
      </c>
      <c r="BA79" s="74" t="s">
        <v>482</v>
      </c>
      <c r="BB79" s="72">
        <v>1.75</v>
      </c>
      <c r="BC79" s="72" t="s">
        <v>474</v>
      </c>
      <c r="BE79" s="68" t="s">
        <v>168</v>
      </c>
      <c r="BF79" s="72" t="s">
        <v>486</v>
      </c>
      <c r="BH79" s="72" t="s">
        <v>122</v>
      </c>
      <c r="BI79" s="72" t="s">
        <v>458</v>
      </c>
      <c r="BJ79" s="72">
        <v>1.5</v>
      </c>
    </row>
    <row r="80" spans="42:62" x14ac:dyDescent="0.25">
      <c r="AP80" s="76"/>
      <c r="AQ80" s="76"/>
      <c r="AR80" s="76"/>
      <c r="AS80" s="72" t="s">
        <v>122</v>
      </c>
      <c r="AT80" s="72" t="s">
        <v>272</v>
      </c>
      <c r="AU80" s="72">
        <v>2</v>
      </c>
      <c r="AV80" s="72">
        <v>0</v>
      </c>
      <c r="AW80" s="72">
        <v>0</v>
      </c>
      <c r="AY80" s="74" t="s">
        <v>264</v>
      </c>
      <c r="AZ80" s="72" t="s">
        <v>163</v>
      </c>
      <c r="BA80" s="74" t="s">
        <v>482</v>
      </c>
      <c r="BB80" s="72">
        <v>1.75</v>
      </c>
      <c r="BC80" s="72" t="s">
        <v>474</v>
      </c>
      <c r="BE80" s="68" t="s">
        <v>177</v>
      </c>
      <c r="BF80" s="72" t="s">
        <v>487</v>
      </c>
      <c r="BH80" s="72" t="s">
        <v>122</v>
      </c>
      <c r="BI80" s="72" t="s">
        <v>305</v>
      </c>
      <c r="BJ80" s="72">
        <v>1.5</v>
      </c>
    </row>
    <row r="81" spans="42:62" x14ac:dyDescent="0.25">
      <c r="AP81" s="76"/>
      <c r="AQ81" s="76"/>
      <c r="AR81" s="76"/>
      <c r="AS81" s="72" t="s">
        <v>122</v>
      </c>
      <c r="AT81" s="72" t="s">
        <v>279</v>
      </c>
      <c r="AU81" s="72">
        <v>2</v>
      </c>
      <c r="AV81" s="72">
        <v>0</v>
      </c>
      <c r="AW81" s="72">
        <v>1</v>
      </c>
      <c r="AY81" s="74" t="s">
        <v>490</v>
      </c>
      <c r="AZ81" s="72" t="s">
        <v>155</v>
      </c>
      <c r="BA81" s="74" t="s">
        <v>482</v>
      </c>
      <c r="BB81" s="72">
        <v>2</v>
      </c>
      <c r="BC81" s="72" t="s">
        <v>474</v>
      </c>
      <c r="BE81" s="68" t="s">
        <v>184</v>
      </c>
      <c r="BF81" s="72" t="s">
        <v>488</v>
      </c>
      <c r="BH81" s="72" t="s">
        <v>122</v>
      </c>
      <c r="BI81" s="72" t="s">
        <v>412</v>
      </c>
      <c r="BJ81" s="72">
        <v>1.5</v>
      </c>
    </row>
    <row r="82" spans="42:62" x14ac:dyDescent="0.25">
      <c r="AP82" s="76"/>
      <c r="AQ82" s="76"/>
      <c r="AR82" s="76"/>
      <c r="AS82" s="72" t="s">
        <v>122</v>
      </c>
      <c r="AT82" s="72" t="s">
        <v>214</v>
      </c>
      <c r="AU82" s="72">
        <v>2</v>
      </c>
      <c r="AV82" s="72">
        <v>0</v>
      </c>
      <c r="AW82" s="72">
        <v>1</v>
      </c>
      <c r="AY82" s="74" t="s">
        <v>492</v>
      </c>
      <c r="AZ82" s="72" t="s">
        <v>129</v>
      </c>
      <c r="BA82" s="74" t="s">
        <v>482</v>
      </c>
      <c r="BB82" s="72">
        <v>3</v>
      </c>
      <c r="BC82" s="72" t="s">
        <v>474</v>
      </c>
      <c r="BE82" s="68" t="s">
        <v>192</v>
      </c>
      <c r="BF82" s="72" t="s">
        <v>489</v>
      </c>
      <c r="BH82" s="72" t="s">
        <v>122</v>
      </c>
      <c r="BI82" s="72" t="s">
        <v>491</v>
      </c>
      <c r="BJ82" s="72">
        <v>1.5</v>
      </c>
    </row>
    <row r="83" spans="42:62" x14ac:dyDescent="0.25">
      <c r="AP83" s="76"/>
      <c r="AQ83" s="76"/>
      <c r="AR83" s="76"/>
      <c r="AS83" s="72" t="s">
        <v>122</v>
      </c>
      <c r="AT83" s="72" t="s">
        <v>299</v>
      </c>
      <c r="AU83" s="72">
        <v>2</v>
      </c>
      <c r="AV83" s="72">
        <v>0</v>
      </c>
      <c r="AW83" s="72">
        <v>0</v>
      </c>
      <c r="AY83" s="74" t="s">
        <v>494</v>
      </c>
      <c r="AZ83" s="72" t="s">
        <v>132</v>
      </c>
      <c r="BA83" s="74" t="s">
        <v>418</v>
      </c>
      <c r="BB83" s="72">
        <v>1</v>
      </c>
      <c r="BC83" s="72" t="s">
        <v>295</v>
      </c>
      <c r="BE83" s="72" t="s">
        <v>367</v>
      </c>
      <c r="BF83" s="72" t="s">
        <v>491</v>
      </c>
      <c r="BH83" s="72" t="s">
        <v>122</v>
      </c>
      <c r="BI83" s="72" t="s">
        <v>168</v>
      </c>
      <c r="BJ83" s="72">
        <v>2.5</v>
      </c>
    </row>
    <row r="84" spans="42:62" x14ac:dyDescent="0.25">
      <c r="AP84" s="76"/>
      <c r="AQ84" s="76"/>
      <c r="AR84" s="76"/>
      <c r="AS84" s="72" t="s">
        <v>122</v>
      </c>
      <c r="AT84" s="72" t="s">
        <v>398</v>
      </c>
      <c r="AU84" s="72">
        <v>2</v>
      </c>
      <c r="AV84" s="72">
        <v>0</v>
      </c>
      <c r="AW84" s="72">
        <v>0</v>
      </c>
      <c r="AY84" s="74" t="s">
        <v>496</v>
      </c>
      <c r="AZ84" s="72" t="s">
        <v>149</v>
      </c>
      <c r="BA84" s="74" t="s">
        <v>418</v>
      </c>
      <c r="BB84" s="72">
        <v>1.25</v>
      </c>
      <c r="BC84" s="72" t="s">
        <v>295</v>
      </c>
      <c r="BE84" s="72" t="s">
        <v>371</v>
      </c>
      <c r="BF84" s="72" t="s">
        <v>493</v>
      </c>
      <c r="BH84" s="72" t="s">
        <v>122</v>
      </c>
      <c r="BI84" s="72" t="s">
        <v>498</v>
      </c>
      <c r="BJ84" s="72">
        <v>2.5</v>
      </c>
    </row>
    <row r="85" spans="42:62" x14ac:dyDescent="0.25">
      <c r="AP85" s="76"/>
      <c r="AQ85" s="76"/>
      <c r="AR85" s="76"/>
      <c r="AS85" s="72" t="s">
        <v>122</v>
      </c>
      <c r="AT85" s="72" t="s">
        <v>368</v>
      </c>
      <c r="AU85" s="72">
        <v>2</v>
      </c>
      <c r="AV85" s="72">
        <v>0</v>
      </c>
      <c r="AW85" s="72">
        <v>1</v>
      </c>
      <c r="AY85" s="74" t="s">
        <v>499</v>
      </c>
      <c r="AZ85" s="72" t="s">
        <v>158</v>
      </c>
      <c r="BA85" s="74" t="s">
        <v>418</v>
      </c>
      <c r="BB85" s="72">
        <v>1.5</v>
      </c>
      <c r="BC85" s="72" t="s">
        <v>295</v>
      </c>
      <c r="BE85" s="72" t="s">
        <v>376</v>
      </c>
      <c r="BF85" s="72" t="s">
        <v>495</v>
      </c>
      <c r="BH85" s="72" t="s">
        <v>122</v>
      </c>
      <c r="BI85" s="72" t="s">
        <v>497</v>
      </c>
      <c r="BJ85" s="72">
        <v>2.5</v>
      </c>
    </row>
    <row r="86" spans="42:62" x14ac:dyDescent="0.25">
      <c r="AP86" s="76"/>
      <c r="AQ86" s="76"/>
      <c r="AR86" s="76"/>
      <c r="AS86" s="72" t="s">
        <v>122</v>
      </c>
      <c r="AT86" s="72" t="s">
        <v>395</v>
      </c>
      <c r="AU86" s="72">
        <v>2</v>
      </c>
      <c r="AV86" s="72">
        <v>0</v>
      </c>
      <c r="AW86" s="72">
        <v>0</v>
      </c>
      <c r="AY86" s="74" t="s">
        <v>500</v>
      </c>
      <c r="AZ86" s="72" t="s">
        <v>167</v>
      </c>
      <c r="BA86" s="74" t="s">
        <v>418</v>
      </c>
      <c r="BB86" s="72">
        <v>1.75</v>
      </c>
      <c r="BC86" s="72" t="s">
        <v>295</v>
      </c>
      <c r="BE86" s="72" t="s">
        <v>378</v>
      </c>
      <c r="BF86" s="72" t="s">
        <v>497</v>
      </c>
      <c r="BH86" s="72" t="s">
        <v>122</v>
      </c>
      <c r="BI86" s="72" t="s">
        <v>483</v>
      </c>
      <c r="BJ86" s="72">
        <v>2.5</v>
      </c>
    </row>
    <row r="87" spans="42:62" x14ac:dyDescent="0.25">
      <c r="AP87" s="76"/>
      <c r="AQ87" s="76"/>
      <c r="AR87" s="76"/>
      <c r="AS87" s="72" t="s">
        <v>122</v>
      </c>
      <c r="AT87" s="72" t="s">
        <v>433</v>
      </c>
      <c r="AU87" s="72">
        <v>2</v>
      </c>
      <c r="AV87" s="72">
        <v>0</v>
      </c>
      <c r="AW87" s="72">
        <v>0</v>
      </c>
      <c r="AY87" s="74" t="s">
        <v>501</v>
      </c>
      <c r="AZ87" s="72" t="s">
        <v>163</v>
      </c>
      <c r="BA87" s="74" t="s">
        <v>418</v>
      </c>
      <c r="BB87" s="72">
        <v>1.75</v>
      </c>
      <c r="BC87" s="72" t="s">
        <v>295</v>
      </c>
      <c r="BE87" s="72" t="s">
        <v>381</v>
      </c>
      <c r="BF87" s="72" t="s">
        <v>484</v>
      </c>
      <c r="BH87" s="72" t="s">
        <v>122</v>
      </c>
      <c r="BI87" s="72" t="s">
        <v>219</v>
      </c>
      <c r="BJ87" s="72">
        <v>2.5</v>
      </c>
    </row>
    <row r="88" spans="42:62" x14ac:dyDescent="0.25">
      <c r="AP88" s="76"/>
      <c r="AQ88" s="76"/>
      <c r="AR88" s="76"/>
      <c r="AS88" s="72" t="s">
        <v>136</v>
      </c>
      <c r="AT88" s="72" t="s">
        <v>392</v>
      </c>
      <c r="AU88" s="72">
        <v>3</v>
      </c>
      <c r="AV88" s="72">
        <v>0</v>
      </c>
      <c r="AW88" s="72">
        <v>0</v>
      </c>
      <c r="AY88" s="74" t="s">
        <v>502</v>
      </c>
      <c r="AZ88" s="72" t="s">
        <v>155</v>
      </c>
      <c r="BA88" s="74" t="s">
        <v>418</v>
      </c>
      <c r="BB88" s="72">
        <v>2</v>
      </c>
      <c r="BC88" s="72" t="s">
        <v>295</v>
      </c>
      <c r="BE88" s="72" t="s">
        <v>384</v>
      </c>
      <c r="BF88" s="72" t="s">
        <v>269</v>
      </c>
      <c r="BH88" s="72" t="s">
        <v>122</v>
      </c>
      <c r="BI88" s="72" t="s">
        <v>453</v>
      </c>
      <c r="BJ88" s="72">
        <v>2.5</v>
      </c>
    </row>
    <row r="89" spans="42:62" x14ac:dyDescent="0.25">
      <c r="AP89" s="76"/>
      <c r="AQ89" s="76"/>
      <c r="AR89" s="76"/>
      <c r="AS89" s="72" t="s">
        <v>136</v>
      </c>
      <c r="AT89" s="72" t="s">
        <v>463</v>
      </c>
      <c r="AU89" s="72">
        <v>3</v>
      </c>
      <c r="AV89" s="72">
        <v>0</v>
      </c>
      <c r="AW89" s="72">
        <v>1</v>
      </c>
      <c r="AY89" s="74" t="s">
        <v>505</v>
      </c>
      <c r="AZ89" s="72" t="s">
        <v>129</v>
      </c>
      <c r="BA89" s="74" t="s">
        <v>418</v>
      </c>
      <c r="BB89" s="72">
        <v>3</v>
      </c>
      <c r="BC89" s="72" t="s">
        <v>295</v>
      </c>
      <c r="BE89" s="72" t="s">
        <v>388</v>
      </c>
      <c r="BF89" s="72" t="s">
        <v>247</v>
      </c>
      <c r="BH89" s="72" t="s">
        <v>122</v>
      </c>
      <c r="BI89" s="72" t="s">
        <v>301</v>
      </c>
      <c r="BJ89" s="72">
        <v>2.5</v>
      </c>
    </row>
    <row r="90" spans="42:62" x14ac:dyDescent="0.25">
      <c r="AP90" s="76"/>
      <c r="AQ90" s="76"/>
      <c r="AR90" s="76"/>
      <c r="AS90" s="72" t="s">
        <v>136</v>
      </c>
      <c r="AT90" s="72" t="s">
        <v>417</v>
      </c>
      <c r="AU90" s="72">
        <v>3</v>
      </c>
      <c r="AV90" s="72">
        <v>0</v>
      </c>
      <c r="AW90" s="72">
        <v>0</v>
      </c>
      <c r="AY90" s="74" t="s">
        <v>508</v>
      </c>
      <c r="AZ90" s="72" t="s">
        <v>132</v>
      </c>
      <c r="BA90" s="74" t="s">
        <v>509</v>
      </c>
      <c r="BB90" s="72">
        <v>1</v>
      </c>
      <c r="BC90" s="72" t="s">
        <v>474</v>
      </c>
      <c r="BE90" s="72" t="s">
        <v>391</v>
      </c>
      <c r="BF90" s="72" t="s">
        <v>504</v>
      </c>
      <c r="BH90" s="72" t="s">
        <v>122</v>
      </c>
      <c r="BI90" s="72" t="s">
        <v>408</v>
      </c>
      <c r="BJ90" s="72">
        <v>2.5</v>
      </c>
    </row>
    <row r="91" spans="42:62" x14ac:dyDescent="0.25">
      <c r="AP91" s="76"/>
      <c r="AQ91" s="76"/>
      <c r="AR91" s="76"/>
      <c r="AS91" s="72" t="s">
        <v>136</v>
      </c>
      <c r="AT91" s="72" t="s">
        <v>389</v>
      </c>
      <c r="AU91" s="72">
        <v>3</v>
      </c>
      <c r="AV91" s="72">
        <v>0</v>
      </c>
      <c r="AW91" s="72">
        <v>0</v>
      </c>
      <c r="AY91" s="75" t="s">
        <v>133</v>
      </c>
      <c r="AZ91" s="72" t="s">
        <v>149</v>
      </c>
      <c r="BA91" s="74" t="s">
        <v>509</v>
      </c>
      <c r="BB91" s="72">
        <v>1.25</v>
      </c>
      <c r="BC91" s="72" t="s">
        <v>474</v>
      </c>
      <c r="BE91" s="72" t="s">
        <v>220</v>
      </c>
      <c r="BF91" s="72" t="s">
        <v>507</v>
      </c>
      <c r="BH91" s="72" t="s">
        <v>122</v>
      </c>
      <c r="BI91" s="72" t="s">
        <v>489</v>
      </c>
      <c r="BJ91" s="72">
        <v>2.5</v>
      </c>
    </row>
    <row r="92" spans="42:62" x14ac:dyDescent="0.25">
      <c r="AP92" s="76"/>
      <c r="AQ92" s="76"/>
      <c r="AR92" s="76"/>
      <c r="AS92" s="72" t="s">
        <v>136</v>
      </c>
      <c r="AT92" s="72" t="s">
        <v>385</v>
      </c>
      <c r="AU92" s="72">
        <v>3</v>
      </c>
      <c r="AV92" s="72">
        <v>0</v>
      </c>
      <c r="AW92" s="72">
        <v>0</v>
      </c>
      <c r="AY92" s="74" t="s">
        <v>201</v>
      </c>
      <c r="AZ92" s="72" t="s">
        <v>158</v>
      </c>
      <c r="BA92" s="74" t="s">
        <v>509</v>
      </c>
      <c r="BB92" s="72">
        <v>1.5</v>
      </c>
      <c r="BC92" s="72" t="s">
        <v>474</v>
      </c>
      <c r="BE92" s="72" t="s">
        <v>503</v>
      </c>
      <c r="BF92" s="72" t="s">
        <v>511</v>
      </c>
      <c r="BH92" s="72" t="s">
        <v>136</v>
      </c>
      <c r="BI92" s="72" t="s">
        <v>177</v>
      </c>
      <c r="BJ92" s="72">
        <v>2.5</v>
      </c>
    </row>
    <row r="93" spans="42:62" x14ac:dyDescent="0.25">
      <c r="AP93" s="76"/>
      <c r="AQ93" s="76"/>
      <c r="AR93" s="76"/>
      <c r="AS93" s="72" t="s">
        <v>136</v>
      </c>
      <c r="AT93" s="72" t="s">
        <v>272</v>
      </c>
      <c r="AU93" s="72">
        <v>3</v>
      </c>
      <c r="AV93" s="72">
        <v>0</v>
      </c>
      <c r="AW93" s="72">
        <v>0</v>
      </c>
      <c r="AY93" s="74" t="s">
        <v>513</v>
      </c>
      <c r="AZ93" s="72" t="s">
        <v>167</v>
      </c>
      <c r="BA93" s="74" t="s">
        <v>509</v>
      </c>
      <c r="BB93" s="72">
        <v>1.75</v>
      </c>
      <c r="BC93" s="72" t="s">
        <v>474</v>
      </c>
      <c r="BE93" s="72" t="s">
        <v>506</v>
      </c>
      <c r="BF93" s="72" t="s">
        <v>282</v>
      </c>
      <c r="BH93" s="72" t="s">
        <v>136</v>
      </c>
      <c r="BI93" s="72" t="s">
        <v>480</v>
      </c>
      <c r="BJ93" s="72">
        <v>2.5</v>
      </c>
    </row>
    <row r="94" spans="42:62" x14ac:dyDescent="0.25">
      <c r="AP94" s="76"/>
      <c r="AQ94" s="76"/>
      <c r="AR94" s="76"/>
      <c r="AS94" s="72" t="s">
        <v>136</v>
      </c>
      <c r="AT94" s="72" t="s">
        <v>279</v>
      </c>
      <c r="AU94" s="72">
        <v>3</v>
      </c>
      <c r="AV94" s="72">
        <v>0</v>
      </c>
      <c r="AW94" s="72">
        <v>1</v>
      </c>
      <c r="AY94" s="74" t="s">
        <v>515</v>
      </c>
      <c r="AZ94" s="72" t="s">
        <v>163</v>
      </c>
      <c r="BA94" s="74" t="s">
        <v>509</v>
      </c>
      <c r="BB94" s="72">
        <v>1.75</v>
      </c>
      <c r="BC94" s="72" t="s">
        <v>474</v>
      </c>
      <c r="BE94" s="72" t="s">
        <v>510</v>
      </c>
      <c r="BF94" s="72" t="s">
        <v>276</v>
      </c>
      <c r="BH94" s="72" t="s">
        <v>136</v>
      </c>
      <c r="BI94" s="72" t="s">
        <v>484</v>
      </c>
      <c r="BJ94" s="72">
        <v>2.5</v>
      </c>
    </row>
    <row r="95" spans="42:62" x14ac:dyDescent="0.25">
      <c r="AP95" s="76"/>
      <c r="AQ95" s="76"/>
      <c r="AR95" s="76"/>
      <c r="AS95" s="72" t="s">
        <v>136</v>
      </c>
      <c r="AT95" s="72" t="s">
        <v>214</v>
      </c>
      <c r="AU95" s="72">
        <v>3</v>
      </c>
      <c r="AV95" s="72">
        <v>0</v>
      </c>
      <c r="AW95" s="72">
        <v>1</v>
      </c>
      <c r="AY95" s="74" t="s">
        <v>517</v>
      </c>
      <c r="AZ95" s="72" t="s">
        <v>155</v>
      </c>
      <c r="BA95" s="74" t="s">
        <v>509</v>
      </c>
      <c r="BB95" s="72">
        <v>2</v>
      </c>
      <c r="BC95" s="72" t="s">
        <v>474</v>
      </c>
      <c r="BE95" s="72" t="s">
        <v>512</v>
      </c>
      <c r="BF95" s="72" t="s">
        <v>601</v>
      </c>
      <c r="BH95" s="72" t="s">
        <v>136</v>
      </c>
      <c r="BI95" s="72" t="s">
        <v>486</v>
      </c>
      <c r="BJ95" s="72">
        <v>2.5</v>
      </c>
    </row>
    <row r="96" spans="42:62" x14ac:dyDescent="0.25">
      <c r="AP96" s="76"/>
      <c r="AQ96" s="76"/>
      <c r="AR96" s="76"/>
      <c r="AS96" s="72" t="s">
        <v>136</v>
      </c>
      <c r="AT96" s="72" t="s">
        <v>299</v>
      </c>
      <c r="AU96" s="72">
        <v>3</v>
      </c>
      <c r="AV96" s="72">
        <v>0</v>
      </c>
      <c r="AW96" s="72">
        <v>0</v>
      </c>
      <c r="AY96" s="74" t="s">
        <v>518</v>
      </c>
      <c r="AZ96" s="72" t="s">
        <v>129</v>
      </c>
      <c r="BA96" s="74" t="s">
        <v>509</v>
      </c>
      <c r="BB96" s="72">
        <v>3</v>
      </c>
      <c r="BC96" s="72" t="s">
        <v>474</v>
      </c>
      <c r="BE96" s="72" t="s">
        <v>223</v>
      </c>
      <c r="BF96" s="72" t="s">
        <v>605</v>
      </c>
      <c r="BH96" s="72" t="s">
        <v>136</v>
      </c>
      <c r="BI96" s="72" t="s">
        <v>222</v>
      </c>
      <c r="BJ96" s="72">
        <v>2.5</v>
      </c>
    </row>
    <row r="97" spans="42:62" x14ac:dyDescent="0.25">
      <c r="AP97" s="76"/>
      <c r="AQ97" s="76"/>
      <c r="AR97" s="76"/>
      <c r="AS97" s="72" t="s">
        <v>136</v>
      </c>
      <c r="AT97" s="72" t="s">
        <v>398</v>
      </c>
      <c r="AU97" s="72">
        <v>3</v>
      </c>
      <c r="AV97" s="72">
        <v>0</v>
      </c>
      <c r="AW97" s="72">
        <v>0</v>
      </c>
      <c r="AY97" s="74" t="s">
        <v>519</v>
      </c>
      <c r="AZ97" s="72" t="s">
        <v>132</v>
      </c>
      <c r="BA97" s="74" t="s">
        <v>490</v>
      </c>
      <c r="BB97" s="72">
        <v>1.5</v>
      </c>
      <c r="BC97" s="72" t="s">
        <v>474</v>
      </c>
      <c r="BE97" s="72" t="s">
        <v>408</v>
      </c>
      <c r="BF97" s="72" t="s">
        <v>514</v>
      </c>
      <c r="BH97" s="72" t="s">
        <v>136</v>
      </c>
      <c r="BI97" s="72" t="s">
        <v>458</v>
      </c>
      <c r="BJ97" s="72">
        <v>2.5</v>
      </c>
    </row>
    <row r="98" spans="42:62" x14ac:dyDescent="0.25">
      <c r="AP98" s="76"/>
      <c r="AQ98" s="76"/>
      <c r="AR98" s="76"/>
      <c r="AS98" s="72" t="s">
        <v>136</v>
      </c>
      <c r="AT98" s="72" t="s">
        <v>368</v>
      </c>
      <c r="AU98" s="72">
        <v>3</v>
      </c>
      <c r="AV98" s="72">
        <v>0</v>
      </c>
      <c r="AW98" s="72">
        <v>1</v>
      </c>
      <c r="AY98" s="74" t="s">
        <v>521</v>
      </c>
      <c r="AZ98" s="72" t="s">
        <v>149</v>
      </c>
      <c r="BA98" s="74" t="s">
        <v>490</v>
      </c>
      <c r="BB98" s="72">
        <v>2.5</v>
      </c>
      <c r="BC98" s="72" t="s">
        <v>474</v>
      </c>
      <c r="BE98" s="72" t="s">
        <v>416</v>
      </c>
      <c r="BF98" s="72" t="s">
        <v>516</v>
      </c>
      <c r="BH98" s="72" t="s">
        <v>136</v>
      </c>
      <c r="BI98" s="72" t="s">
        <v>305</v>
      </c>
      <c r="BJ98" s="72">
        <v>2.5</v>
      </c>
    </row>
    <row r="99" spans="42:62" x14ac:dyDescent="0.25">
      <c r="AP99" s="76"/>
      <c r="AQ99" s="76"/>
      <c r="AR99" s="76"/>
      <c r="AS99" s="72" t="s">
        <v>136</v>
      </c>
      <c r="AT99" s="72" t="s">
        <v>395</v>
      </c>
      <c r="AU99" s="72">
        <v>3</v>
      </c>
      <c r="AV99" s="72">
        <v>0</v>
      </c>
      <c r="AW99" s="72">
        <v>0</v>
      </c>
      <c r="AY99" s="74" t="s">
        <v>523</v>
      </c>
      <c r="AZ99" s="72" t="s">
        <v>158</v>
      </c>
      <c r="BA99" s="74" t="s">
        <v>490</v>
      </c>
      <c r="BB99" s="72">
        <v>3</v>
      </c>
      <c r="BC99" s="72" t="s">
        <v>474</v>
      </c>
      <c r="BE99" s="72" t="s">
        <v>420</v>
      </c>
      <c r="BF99" s="72" t="s">
        <v>498</v>
      </c>
      <c r="BH99" s="72" t="s">
        <v>136</v>
      </c>
      <c r="BI99" s="72" t="s">
        <v>412</v>
      </c>
      <c r="BJ99" s="72">
        <v>2.5</v>
      </c>
    </row>
    <row r="100" spans="42:62" x14ac:dyDescent="0.25">
      <c r="AP100" s="76"/>
      <c r="AQ100" s="76"/>
      <c r="AR100" s="76"/>
      <c r="AS100" s="72" t="s">
        <v>136</v>
      </c>
      <c r="AT100" s="72" t="s">
        <v>433</v>
      </c>
      <c r="AU100" s="72">
        <v>3</v>
      </c>
      <c r="AV100" s="72">
        <v>0</v>
      </c>
      <c r="AW100" s="72">
        <v>0</v>
      </c>
      <c r="AY100" s="75" t="s">
        <v>525</v>
      </c>
      <c r="AZ100" s="72" t="s">
        <v>167</v>
      </c>
      <c r="BA100" s="74" t="s">
        <v>490</v>
      </c>
      <c r="BB100" s="72">
        <v>3.5</v>
      </c>
      <c r="BC100" s="72" t="s">
        <v>474</v>
      </c>
      <c r="BE100" s="72" t="s">
        <v>599</v>
      </c>
      <c r="BF100" s="72" t="s">
        <v>480</v>
      </c>
      <c r="BH100" s="72" t="s">
        <v>136</v>
      </c>
      <c r="BI100" s="72" t="s">
        <v>491</v>
      </c>
      <c r="BJ100" s="72">
        <v>2.5</v>
      </c>
    </row>
    <row r="101" spans="42:62" x14ac:dyDescent="0.25">
      <c r="AP101" s="76"/>
      <c r="AQ101" s="76"/>
      <c r="AR101" s="76"/>
      <c r="AS101" s="72" t="s">
        <v>122</v>
      </c>
      <c r="AT101" s="72" t="s">
        <v>454</v>
      </c>
      <c r="AU101" s="72">
        <v>3</v>
      </c>
      <c r="AV101" s="72">
        <v>0</v>
      </c>
      <c r="AW101" s="72">
        <v>0</v>
      </c>
      <c r="AY101" s="74" t="s">
        <v>526</v>
      </c>
      <c r="AZ101" s="72" t="s">
        <v>163</v>
      </c>
      <c r="BA101" s="74" t="s">
        <v>490</v>
      </c>
      <c r="BB101" s="72">
        <v>3.5</v>
      </c>
      <c r="BC101" s="72" t="s">
        <v>474</v>
      </c>
      <c r="BE101" s="72" t="s">
        <v>603</v>
      </c>
      <c r="BF101" s="72" t="s">
        <v>286</v>
      </c>
      <c r="BH101" s="72" t="s">
        <v>136</v>
      </c>
      <c r="BI101" s="72" t="s">
        <v>168</v>
      </c>
      <c r="BJ101" s="72">
        <v>3.5</v>
      </c>
    </row>
    <row r="102" spans="42:62" x14ac:dyDescent="0.25">
      <c r="AP102" s="76"/>
      <c r="AQ102" s="76"/>
      <c r="AR102" s="76"/>
      <c r="AS102" s="72" t="s">
        <v>122</v>
      </c>
      <c r="AT102" s="72" t="s">
        <v>449</v>
      </c>
      <c r="AU102" s="72">
        <v>3</v>
      </c>
      <c r="AV102" s="72">
        <v>0</v>
      </c>
      <c r="AW102" s="72">
        <v>0</v>
      </c>
      <c r="AY102" s="72" t="s">
        <v>528</v>
      </c>
      <c r="AZ102" s="72" t="s">
        <v>155</v>
      </c>
      <c r="BA102" s="74" t="s">
        <v>490</v>
      </c>
      <c r="BB102" s="72">
        <v>4</v>
      </c>
      <c r="BC102" s="72" t="s">
        <v>474</v>
      </c>
      <c r="BE102" s="72" t="s">
        <v>424</v>
      </c>
      <c r="BF102" s="72" t="s">
        <v>235</v>
      </c>
      <c r="BH102" s="72" t="s">
        <v>136</v>
      </c>
      <c r="BI102" s="72" t="s">
        <v>498</v>
      </c>
      <c r="BJ102" s="72">
        <v>3.5</v>
      </c>
    </row>
    <row r="103" spans="42:62" x14ac:dyDescent="0.25">
      <c r="AP103" s="76"/>
      <c r="AQ103" s="76"/>
      <c r="AR103" s="76"/>
      <c r="AS103" s="72" t="s">
        <v>122</v>
      </c>
      <c r="AT103" s="72" t="s">
        <v>468</v>
      </c>
      <c r="AU103" s="72">
        <v>3</v>
      </c>
      <c r="AV103" s="72">
        <v>0</v>
      </c>
      <c r="AW103" s="72">
        <v>0</v>
      </c>
      <c r="AY103" s="72" t="s">
        <v>530</v>
      </c>
      <c r="AZ103" s="72" t="s">
        <v>129</v>
      </c>
      <c r="BA103" s="74" t="s">
        <v>490</v>
      </c>
      <c r="BB103" s="72">
        <v>6</v>
      </c>
      <c r="BC103" s="72" t="s">
        <v>474</v>
      </c>
      <c r="BE103" s="72" t="s">
        <v>520</v>
      </c>
      <c r="BF103" s="72" t="s">
        <v>290</v>
      </c>
      <c r="BH103" s="72" t="s">
        <v>136</v>
      </c>
      <c r="BI103" s="72" t="s">
        <v>497</v>
      </c>
      <c r="BJ103" s="72">
        <v>3.5</v>
      </c>
    </row>
    <row r="104" spans="42:62" x14ac:dyDescent="0.25">
      <c r="AP104" s="76"/>
      <c r="AQ104" s="76"/>
      <c r="AR104" s="76"/>
      <c r="AS104" s="72" t="s">
        <v>122</v>
      </c>
      <c r="AT104" s="72" t="s">
        <v>413</v>
      </c>
      <c r="AU104" s="72">
        <v>3</v>
      </c>
      <c r="AV104" s="72">
        <v>0</v>
      </c>
      <c r="AW104" s="72">
        <v>0</v>
      </c>
      <c r="AY104" s="74" t="s">
        <v>532</v>
      </c>
      <c r="AZ104" s="72" t="s">
        <v>132</v>
      </c>
      <c r="BA104" s="74" t="s">
        <v>513</v>
      </c>
      <c r="BB104" s="72">
        <v>1.5</v>
      </c>
      <c r="BC104" s="72" t="s">
        <v>295</v>
      </c>
      <c r="BE104" s="72" t="s">
        <v>522</v>
      </c>
      <c r="BF104" s="72" t="s">
        <v>242</v>
      </c>
      <c r="BH104" s="72" t="s">
        <v>136</v>
      </c>
      <c r="BI104" s="72" t="s">
        <v>483</v>
      </c>
      <c r="BJ104" s="72">
        <v>3.5</v>
      </c>
    </row>
    <row r="105" spans="42:62" x14ac:dyDescent="0.25">
      <c r="AS105" s="72" t="s">
        <v>122</v>
      </c>
      <c r="AT105" s="72" t="s">
        <v>225</v>
      </c>
      <c r="AU105" s="72">
        <v>3</v>
      </c>
      <c r="AV105" s="72">
        <v>0</v>
      </c>
      <c r="AW105" s="72">
        <v>0</v>
      </c>
      <c r="AY105" s="75" t="s">
        <v>441</v>
      </c>
      <c r="AZ105" s="72" t="s">
        <v>149</v>
      </c>
      <c r="BA105" s="74" t="s">
        <v>513</v>
      </c>
      <c r="BB105" s="72">
        <v>2.5</v>
      </c>
      <c r="BC105" s="72" t="s">
        <v>295</v>
      </c>
      <c r="BE105" s="72" t="s">
        <v>524</v>
      </c>
      <c r="BF105" s="72" t="s">
        <v>527</v>
      </c>
      <c r="BH105" s="72" t="s">
        <v>136</v>
      </c>
      <c r="BI105" s="72" t="s">
        <v>219</v>
      </c>
      <c r="BJ105" s="72">
        <v>3.5</v>
      </c>
    </row>
    <row r="106" spans="42:62" x14ac:dyDescent="0.25">
      <c r="AS106" s="72" t="s">
        <v>136</v>
      </c>
      <c r="AT106" s="72" t="s">
        <v>454</v>
      </c>
      <c r="AU106" s="72">
        <v>4</v>
      </c>
      <c r="AV106" s="72">
        <v>0</v>
      </c>
      <c r="AW106" s="72">
        <v>0</v>
      </c>
      <c r="AY106" s="74" t="s">
        <v>533</v>
      </c>
      <c r="AZ106" s="72" t="s">
        <v>158</v>
      </c>
      <c r="BA106" s="74" t="s">
        <v>513</v>
      </c>
      <c r="BB106" s="72">
        <v>3</v>
      </c>
      <c r="BC106" s="72" t="s">
        <v>295</v>
      </c>
      <c r="BE106" s="72" t="s">
        <v>427</v>
      </c>
      <c r="BF106" s="72" t="s">
        <v>529</v>
      </c>
      <c r="BH106" s="72" t="s">
        <v>136</v>
      </c>
      <c r="BI106" s="72" t="s">
        <v>453</v>
      </c>
      <c r="BJ106" s="72">
        <v>3.5</v>
      </c>
    </row>
    <row r="107" spans="42:62" x14ac:dyDescent="0.25">
      <c r="AS107" s="72" t="s">
        <v>136</v>
      </c>
      <c r="AT107" s="72" t="s">
        <v>449</v>
      </c>
      <c r="AU107" s="72">
        <v>4</v>
      </c>
      <c r="AV107" s="72">
        <v>0</v>
      </c>
      <c r="AW107" s="72">
        <v>0</v>
      </c>
      <c r="AY107" s="74" t="s">
        <v>534</v>
      </c>
      <c r="AZ107" s="72" t="s">
        <v>167</v>
      </c>
      <c r="BA107" s="74" t="s">
        <v>513</v>
      </c>
      <c r="BB107" s="72">
        <v>3.5</v>
      </c>
      <c r="BC107" s="72" t="s">
        <v>295</v>
      </c>
      <c r="BE107" s="68" t="s">
        <v>135</v>
      </c>
      <c r="BF107" s="72" t="s">
        <v>531</v>
      </c>
      <c r="BH107" s="72" t="s">
        <v>136</v>
      </c>
      <c r="BI107" s="72" t="s">
        <v>301</v>
      </c>
      <c r="BJ107" s="72">
        <v>3.5</v>
      </c>
    </row>
    <row r="108" spans="42:62" x14ac:dyDescent="0.25">
      <c r="AS108" s="72" t="s">
        <v>136</v>
      </c>
      <c r="AT108" s="72" t="s">
        <v>468</v>
      </c>
      <c r="AU108" s="72">
        <v>4</v>
      </c>
      <c r="AV108" s="72">
        <v>0</v>
      </c>
      <c r="AW108" s="72">
        <v>0</v>
      </c>
      <c r="AY108" s="74" t="s">
        <v>437</v>
      </c>
      <c r="AZ108" s="72" t="s">
        <v>163</v>
      </c>
      <c r="BA108" s="74" t="s">
        <v>513</v>
      </c>
      <c r="BB108" s="72">
        <v>3.5</v>
      </c>
      <c r="BC108" s="72" t="s">
        <v>295</v>
      </c>
      <c r="BE108" s="72" t="s">
        <v>150</v>
      </c>
      <c r="BF108" s="72" t="s">
        <v>311</v>
      </c>
      <c r="BG108" s="68"/>
      <c r="BH108" s="72" t="s">
        <v>136</v>
      </c>
      <c r="BI108" s="72" t="s">
        <v>408</v>
      </c>
      <c r="BJ108" s="72">
        <v>3.5</v>
      </c>
    </row>
    <row r="109" spans="42:62" x14ac:dyDescent="0.25">
      <c r="AS109" s="72" t="s">
        <v>136</v>
      </c>
      <c r="AT109" s="72" t="s">
        <v>413</v>
      </c>
      <c r="AU109" s="72">
        <v>4</v>
      </c>
      <c r="AV109" s="72">
        <v>0</v>
      </c>
      <c r="AW109" s="72">
        <v>0</v>
      </c>
      <c r="AY109" s="74" t="s">
        <v>536</v>
      </c>
      <c r="AZ109" s="72" t="s">
        <v>155</v>
      </c>
      <c r="BA109" s="74" t="s">
        <v>513</v>
      </c>
      <c r="BB109" s="72">
        <v>4</v>
      </c>
      <c r="BC109" s="72" t="s">
        <v>295</v>
      </c>
      <c r="BE109" s="72" t="s">
        <v>159</v>
      </c>
      <c r="BF109" s="72" t="s">
        <v>270</v>
      </c>
      <c r="BG109" s="68"/>
      <c r="BH109" s="72" t="s">
        <v>136</v>
      </c>
      <c r="BI109" s="72" t="s">
        <v>489</v>
      </c>
      <c r="BJ109" s="72">
        <v>3.5</v>
      </c>
    </row>
    <row r="110" spans="42:62" x14ac:dyDescent="0.25">
      <c r="AS110" s="72" t="s">
        <v>136</v>
      </c>
      <c r="AT110" s="72" t="s">
        <v>225</v>
      </c>
      <c r="AU110" s="72">
        <v>4</v>
      </c>
      <c r="AV110" s="72">
        <v>0</v>
      </c>
      <c r="AW110" s="72">
        <v>0</v>
      </c>
      <c r="AY110" s="74" t="s">
        <v>309</v>
      </c>
      <c r="AZ110" s="72" t="s">
        <v>129</v>
      </c>
      <c r="BA110" s="74" t="s">
        <v>513</v>
      </c>
      <c r="BB110" s="72">
        <v>6</v>
      </c>
      <c r="BC110" s="72" t="s">
        <v>295</v>
      </c>
      <c r="BE110" s="72" t="s">
        <v>253</v>
      </c>
      <c r="BH110" s="72" t="s">
        <v>122</v>
      </c>
      <c r="BI110" s="72" t="s">
        <v>529</v>
      </c>
      <c r="BJ110" s="72">
        <v>2.5</v>
      </c>
    </row>
    <row r="111" spans="42:62" x14ac:dyDescent="0.25">
      <c r="AS111" s="72" t="s">
        <v>122</v>
      </c>
      <c r="AT111" s="72" t="s">
        <v>156</v>
      </c>
      <c r="AU111" s="72">
        <v>1</v>
      </c>
      <c r="AV111" s="72">
        <v>1</v>
      </c>
      <c r="AW111" s="72">
        <v>0</v>
      </c>
      <c r="AY111" s="74" t="s">
        <v>200</v>
      </c>
      <c r="AZ111" s="72" t="s">
        <v>132</v>
      </c>
      <c r="BA111" s="74" t="s">
        <v>537</v>
      </c>
      <c r="BB111" s="72">
        <v>1.5</v>
      </c>
      <c r="BC111" s="72" t="s">
        <v>134</v>
      </c>
      <c r="BE111" s="72" t="s">
        <v>254</v>
      </c>
      <c r="BH111" s="72" t="s">
        <v>122</v>
      </c>
      <c r="BI111" s="72" t="s">
        <v>516</v>
      </c>
      <c r="BJ111" s="72">
        <v>2.5</v>
      </c>
    </row>
    <row r="112" spans="42:62" x14ac:dyDescent="0.25">
      <c r="AS112" s="72" t="s">
        <v>136</v>
      </c>
      <c r="AT112" s="72" t="s">
        <v>156</v>
      </c>
      <c r="AU112" s="72">
        <v>2</v>
      </c>
      <c r="AV112" s="72">
        <v>1</v>
      </c>
      <c r="AW112" s="72">
        <v>0</v>
      </c>
      <c r="AY112" s="74" t="s">
        <v>323</v>
      </c>
      <c r="AZ112" s="72" t="s">
        <v>149</v>
      </c>
      <c r="BA112" s="74" t="s">
        <v>537</v>
      </c>
      <c r="BB112" s="72">
        <v>2.5</v>
      </c>
      <c r="BC112" s="72" t="s">
        <v>134</v>
      </c>
      <c r="BE112" s="72" t="s">
        <v>261</v>
      </c>
      <c r="BH112" s="72" t="s">
        <v>122</v>
      </c>
      <c r="BI112" s="72" t="s">
        <v>420</v>
      </c>
      <c r="BJ112" s="72">
        <v>2.5</v>
      </c>
    </row>
    <row r="113" spans="45:62" x14ac:dyDescent="0.25">
      <c r="AS113" s="72" t="s">
        <v>151</v>
      </c>
      <c r="AT113" s="72" t="s">
        <v>156</v>
      </c>
      <c r="AU113" s="72">
        <v>3</v>
      </c>
      <c r="AV113" s="72">
        <v>1</v>
      </c>
      <c r="AW113" s="72">
        <v>0</v>
      </c>
      <c r="AY113" s="75" t="s">
        <v>383</v>
      </c>
      <c r="AZ113" s="72" t="s">
        <v>158</v>
      </c>
      <c r="BA113" s="74" t="s">
        <v>537</v>
      </c>
      <c r="BB113" s="72">
        <v>3</v>
      </c>
      <c r="BC113" s="72" t="s">
        <v>134</v>
      </c>
      <c r="BE113" s="72" t="s">
        <v>258</v>
      </c>
      <c r="BH113" s="72" t="s">
        <v>122</v>
      </c>
      <c r="BI113" s="72" t="s">
        <v>378</v>
      </c>
      <c r="BJ113" s="72">
        <v>2.5</v>
      </c>
    </row>
    <row r="114" spans="45:62" x14ac:dyDescent="0.25">
      <c r="AS114" s="72" t="s">
        <v>122</v>
      </c>
      <c r="AT114" s="72" t="s">
        <v>165</v>
      </c>
      <c r="AU114" s="72">
        <v>1.5</v>
      </c>
      <c r="AV114" s="72">
        <v>1</v>
      </c>
      <c r="AW114" s="72">
        <v>0</v>
      </c>
      <c r="AY114" s="75" t="s">
        <v>397</v>
      </c>
      <c r="AZ114" s="72" t="s">
        <v>167</v>
      </c>
      <c r="BA114" s="74" t="s">
        <v>537</v>
      </c>
      <c r="BB114" s="72">
        <v>3.5</v>
      </c>
      <c r="BC114" s="72" t="s">
        <v>134</v>
      </c>
      <c r="BE114" s="72" t="s">
        <v>535</v>
      </c>
      <c r="BH114" s="72" t="s">
        <v>122</v>
      </c>
      <c r="BI114" s="72" t="s">
        <v>241</v>
      </c>
      <c r="BJ114" s="72">
        <v>2.5</v>
      </c>
    </row>
    <row r="115" spans="45:62" x14ac:dyDescent="0.25">
      <c r="AS115" s="72" t="s">
        <v>122</v>
      </c>
      <c r="AT115" s="72" t="s">
        <v>266</v>
      </c>
      <c r="AU115" s="72">
        <v>1.5</v>
      </c>
      <c r="AV115" s="72">
        <v>1</v>
      </c>
      <c r="AW115" s="72">
        <v>0</v>
      </c>
      <c r="AY115" s="74" t="s">
        <v>344</v>
      </c>
      <c r="AZ115" s="72" t="s">
        <v>163</v>
      </c>
      <c r="BA115" s="74" t="s">
        <v>537</v>
      </c>
      <c r="BB115" s="72">
        <v>3.5</v>
      </c>
      <c r="BC115" s="72" t="s">
        <v>134</v>
      </c>
      <c r="BE115" s="72" t="s">
        <v>448</v>
      </c>
      <c r="BH115" s="72" t="s">
        <v>122</v>
      </c>
      <c r="BI115" s="72" t="s">
        <v>296</v>
      </c>
      <c r="BJ115" s="72">
        <v>2.5</v>
      </c>
    </row>
    <row r="116" spans="45:62" x14ac:dyDescent="0.25">
      <c r="AS116" s="72" t="s">
        <v>122</v>
      </c>
      <c r="AT116" s="72" t="s">
        <v>239</v>
      </c>
      <c r="AU116" s="72">
        <v>1.5</v>
      </c>
      <c r="AV116" s="72">
        <v>1</v>
      </c>
      <c r="AW116" s="72">
        <v>0</v>
      </c>
      <c r="AY116" s="86" t="s">
        <v>596</v>
      </c>
      <c r="AZ116" s="72" t="s">
        <v>155</v>
      </c>
      <c r="BA116" s="74" t="s">
        <v>537</v>
      </c>
      <c r="BB116" s="72">
        <v>4</v>
      </c>
      <c r="BC116" s="72" t="s">
        <v>134</v>
      </c>
      <c r="BE116" s="72" t="s">
        <v>453</v>
      </c>
      <c r="BH116" s="72" t="s">
        <v>122</v>
      </c>
      <c r="BI116" s="72" t="s">
        <v>495</v>
      </c>
      <c r="BJ116" s="72">
        <v>2.5</v>
      </c>
    </row>
    <row r="117" spans="45:62" x14ac:dyDescent="0.25">
      <c r="AS117" s="72" t="s">
        <v>136</v>
      </c>
      <c r="AT117" s="72" t="s">
        <v>165</v>
      </c>
      <c r="AU117" s="72">
        <v>2.5</v>
      </c>
      <c r="AV117" s="72">
        <v>1</v>
      </c>
      <c r="AW117" s="72">
        <v>0</v>
      </c>
      <c r="AY117" s="86" t="s">
        <v>595</v>
      </c>
      <c r="AZ117" s="72" t="s">
        <v>129</v>
      </c>
      <c r="BA117" s="74" t="s">
        <v>537</v>
      </c>
      <c r="BB117" s="72">
        <v>6</v>
      </c>
      <c r="BC117" s="72" t="s">
        <v>134</v>
      </c>
      <c r="BE117" s="72" t="s">
        <v>458</v>
      </c>
      <c r="BH117" s="72" t="s">
        <v>122</v>
      </c>
      <c r="BI117" s="72" t="s">
        <v>350</v>
      </c>
      <c r="BJ117" s="72">
        <v>2.5</v>
      </c>
    </row>
    <row r="118" spans="45:62" x14ac:dyDescent="0.25">
      <c r="AS118" s="72" t="s">
        <v>136</v>
      </c>
      <c r="AT118" s="72" t="s">
        <v>266</v>
      </c>
      <c r="AU118" s="72">
        <v>2.5</v>
      </c>
      <c r="AV118" s="72">
        <v>1</v>
      </c>
      <c r="AW118" s="72">
        <v>0</v>
      </c>
      <c r="AY118" s="74" t="s">
        <v>355</v>
      </c>
      <c r="AZ118" s="72" t="s">
        <v>132</v>
      </c>
      <c r="BA118" s="74" t="s">
        <v>358</v>
      </c>
      <c r="BB118" s="72">
        <v>2</v>
      </c>
      <c r="BC118" s="72" t="s">
        <v>474</v>
      </c>
      <c r="BE118" s="72" t="s">
        <v>538</v>
      </c>
      <c r="BH118" s="72" t="s">
        <v>122</v>
      </c>
      <c r="BI118" s="72" t="s">
        <v>471</v>
      </c>
      <c r="BJ118" s="72">
        <v>2.5</v>
      </c>
    </row>
    <row r="119" spans="45:62" x14ac:dyDescent="0.25">
      <c r="AS119" s="72" t="s">
        <v>136</v>
      </c>
      <c r="AT119" s="72" t="s">
        <v>239</v>
      </c>
      <c r="AU119" s="72">
        <v>2.5</v>
      </c>
      <c r="AV119" s="72">
        <v>1</v>
      </c>
      <c r="AW119" s="72">
        <v>0</v>
      </c>
      <c r="AY119" s="74" t="s">
        <v>540</v>
      </c>
      <c r="AZ119" s="72" t="s">
        <v>149</v>
      </c>
      <c r="BA119" s="74" t="s">
        <v>358</v>
      </c>
      <c r="BB119" s="72">
        <v>3</v>
      </c>
      <c r="BC119" s="72" t="s">
        <v>474</v>
      </c>
      <c r="BE119" s="72" t="s">
        <v>462</v>
      </c>
      <c r="BH119" s="72" t="s">
        <v>122</v>
      </c>
      <c r="BI119" s="72" t="s">
        <v>285</v>
      </c>
      <c r="BJ119" s="72">
        <v>2.5</v>
      </c>
    </row>
    <row r="120" spans="45:62" x14ac:dyDescent="0.25">
      <c r="AS120" s="72" t="s">
        <v>151</v>
      </c>
      <c r="AT120" s="72" t="s">
        <v>165</v>
      </c>
      <c r="AU120" s="72">
        <v>3.5</v>
      </c>
      <c r="AV120" s="72">
        <v>1</v>
      </c>
      <c r="AW120" s="72">
        <v>0</v>
      </c>
      <c r="AY120" s="74" t="s">
        <v>542</v>
      </c>
      <c r="AZ120" s="72" t="s">
        <v>158</v>
      </c>
      <c r="BA120" s="74" t="s">
        <v>358</v>
      </c>
      <c r="BB120" s="72">
        <v>3.5</v>
      </c>
      <c r="BC120" s="72" t="s">
        <v>474</v>
      </c>
      <c r="BE120" s="72" t="s">
        <v>467</v>
      </c>
      <c r="BH120" s="72" t="s">
        <v>122</v>
      </c>
      <c r="BI120" s="72" t="s">
        <v>589</v>
      </c>
      <c r="BJ120" s="72">
        <v>2.5</v>
      </c>
    </row>
    <row r="121" spans="45:62" x14ac:dyDescent="0.25">
      <c r="AS121" s="72" t="s">
        <v>151</v>
      </c>
      <c r="AT121" s="72" t="s">
        <v>266</v>
      </c>
      <c r="AU121" s="72">
        <v>3.5</v>
      </c>
      <c r="AV121" s="72">
        <v>1</v>
      </c>
      <c r="AW121" s="72">
        <v>0</v>
      </c>
      <c r="AY121" s="75" t="s">
        <v>543</v>
      </c>
      <c r="AZ121" s="72" t="s">
        <v>167</v>
      </c>
      <c r="BA121" s="74" t="s">
        <v>358</v>
      </c>
      <c r="BB121" s="72">
        <v>4</v>
      </c>
      <c r="BC121" s="72" t="s">
        <v>474</v>
      </c>
      <c r="BE121" s="72" t="s">
        <v>471</v>
      </c>
      <c r="BH121" s="72" t="s">
        <v>122</v>
      </c>
      <c r="BI121" s="72" t="s">
        <v>371</v>
      </c>
      <c r="BJ121" s="72">
        <v>2.5</v>
      </c>
    </row>
    <row r="122" spans="45:62" x14ac:dyDescent="0.25">
      <c r="AS122" s="72" t="s">
        <v>151</v>
      </c>
      <c r="AT122" s="72" t="s">
        <v>239</v>
      </c>
      <c r="AU122" s="72">
        <v>3.5</v>
      </c>
      <c r="AV122" s="72">
        <v>1</v>
      </c>
      <c r="AW122" s="72">
        <v>0</v>
      </c>
      <c r="AY122" s="74" t="s">
        <v>544</v>
      </c>
      <c r="AZ122" s="72" t="s">
        <v>163</v>
      </c>
      <c r="BA122" s="74" t="s">
        <v>358</v>
      </c>
      <c r="BB122" s="72">
        <v>4</v>
      </c>
      <c r="BC122" s="72" t="s">
        <v>474</v>
      </c>
      <c r="BE122" s="72" t="s">
        <v>539</v>
      </c>
      <c r="BH122" s="72" t="s">
        <v>122</v>
      </c>
      <c r="BI122" s="72" t="s">
        <v>275</v>
      </c>
      <c r="BJ122" s="72">
        <v>2.5</v>
      </c>
    </row>
    <row r="123" spans="45:62" x14ac:dyDescent="0.25">
      <c r="AS123" s="72" t="s">
        <v>122</v>
      </c>
      <c r="AT123" s="72" t="s">
        <v>317</v>
      </c>
      <c r="AU123" s="72">
        <v>2</v>
      </c>
      <c r="AV123" s="72">
        <v>1</v>
      </c>
      <c r="AW123" s="72">
        <v>0</v>
      </c>
      <c r="AY123" s="74" t="s">
        <v>545</v>
      </c>
      <c r="AZ123" s="72" t="s">
        <v>155</v>
      </c>
      <c r="BA123" s="74" t="s">
        <v>358</v>
      </c>
      <c r="BB123" s="72">
        <v>6</v>
      </c>
      <c r="BC123" s="72" t="s">
        <v>474</v>
      </c>
      <c r="BE123" s="72" t="s">
        <v>476</v>
      </c>
      <c r="BH123" s="72" t="s">
        <v>122</v>
      </c>
      <c r="BI123" s="72" t="s">
        <v>252</v>
      </c>
      <c r="BJ123" s="72">
        <v>2.5</v>
      </c>
    </row>
    <row r="124" spans="45:62" x14ac:dyDescent="0.25">
      <c r="AS124" s="72" t="s">
        <v>136</v>
      </c>
      <c r="AT124" s="72" t="s">
        <v>317</v>
      </c>
      <c r="AU124" s="72">
        <v>3</v>
      </c>
      <c r="AV124" s="72">
        <v>1</v>
      </c>
      <c r="AW124" s="72">
        <v>0</v>
      </c>
      <c r="AY124" s="74" t="s">
        <v>546</v>
      </c>
      <c r="AZ124" s="72" t="s">
        <v>129</v>
      </c>
      <c r="BA124" s="74" t="s">
        <v>358</v>
      </c>
      <c r="BB124" s="72">
        <v>8</v>
      </c>
      <c r="BC124" s="72" t="s">
        <v>474</v>
      </c>
      <c r="BE124" s="68" t="s">
        <v>541</v>
      </c>
      <c r="BH124" s="72" t="s">
        <v>122</v>
      </c>
      <c r="BI124" s="72" t="s">
        <v>391</v>
      </c>
      <c r="BJ124" s="72">
        <v>2.5</v>
      </c>
    </row>
    <row r="125" spans="45:62" x14ac:dyDescent="0.25">
      <c r="AS125" s="72" t="s">
        <v>122</v>
      </c>
      <c r="AT125" s="72" t="s">
        <v>321</v>
      </c>
      <c r="AU125" s="72">
        <v>2.5</v>
      </c>
      <c r="AV125" s="72">
        <v>1</v>
      </c>
      <c r="AW125" s="72">
        <v>0</v>
      </c>
      <c r="AY125" s="74" t="s">
        <v>547</v>
      </c>
      <c r="AZ125" s="72" t="s">
        <v>132</v>
      </c>
      <c r="BA125" s="74" t="s">
        <v>361</v>
      </c>
      <c r="BB125" s="72">
        <v>2</v>
      </c>
      <c r="BC125" s="72" t="s">
        <v>474</v>
      </c>
      <c r="BE125" s="68" t="s">
        <v>479</v>
      </c>
      <c r="BH125" s="72" t="s">
        <v>122</v>
      </c>
      <c r="BI125" s="72" t="s">
        <v>384</v>
      </c>
      <c r="BJ125" s="72">
        <v>2.5</v>
      </c>
    </row>
    <row r="126" spans="45:62" x14ac:dyDescent="0.25">
      <c r="AS126" s="72" t="s">
        <v>136</v>
      </c>
      <c r="AT126" s="72" t="s">
        <v>321</v>
      </c>
      <c r="AU126" s="72">
        <v>3.5</v>
      </c>
      <c r="AV126" s="72">
        <v>1</v>
      </c>
      <c r="AW126" s="72">
        <v>0</v>
      </c>
      <c r="AY126" s="74" t="s">
        <v>478</v>
      </c>
      <c r="AZ126" s="72" t="s">
        <v>149</v>
      </c>
      <c r="BA126" s="74" t="s">
        <v>361</v>
      </c>
      <c r="BB126" s="72">
        <v>3</v>
      </c>
      <c r="BC126" s="72" t="s">
        <v>474</v>
      </c>
      <c r="BE126" s="72" t="s">
        <v>483</v>
      </c>
      <c r="BH126" s="72" t="s">
        <v>122</v>
      </c>
      <c r="BI126" s="72" t="s">
        <v>488</v>
      </c>
      <c r="BJ126" s="72">
        <v>2.5</v>
      </c>
    </row>
    <row r="127" spans="45:62" x14ac:dyDescent="0.25">
      <c r="AS127" s="72" t="s">
        <v>122</v>
      </c>
      <c r="AT127" s="72" t="s">
        <v>292</v>
      </c>
      <c r="AU127" s="72">
        <v>2.5</v>
      </c>
      <c r="AV127" s="72">
        <v>1</v>
      </c>
      <c r="AW127" s="72">
        <v>0</v>
      </c>
      <c r="AY127" s="74" t="s">
        <v>451</v>
      </c>
      <c r="AZ127" s="72" t="s">
        <v>158</v>
      </c>
      <c r="BA127" s="74" t="s">
        <v>361</v>
      </c>
      <c r="BB127" s="72">
        <v>3.5</v>
      </c>
      <c r="BC127" s="72" t="s">
        <v>474</v>
      </c>
      <c r="BE127" s="72" t="s">
        <v>486</v>
      </c>
      <c r="BH127" s="72" t="s">
        <v>122</v>
      </c>
      <c r="BI127" s="72" t="s">
        <v>527</v>
      </c>
      <c r="BJ127" s="72">
        <v>3.5</v>
      </c>
    </row>
    <row r="128" spans="45:62" x14ac:dyDescent="0.25">
      <c r="AS128" s="72" t="s">
        <v>136</v>
      </c>
      <c r="AT128" s="72" t="s">
        <v>292</v>
      </c>
      <c r="AU128" s="72">
        <v>3.5</v>
      </c>
      <c r="AV128" s="72">
        <v>1</v>
      </c>
      <c r="AW128" s="72">
        <v>0</v>
      </c>
      <c r="AY128" s="74" t="s">
        <v>465</v>
      </c>
      <c r="AZ128" s="72" t="s">
        <v>167</v>
      </c>
      <c r="BA128" s="74" t="s">
        <v>361</v>
      </c>
      <c r="BB128" s="72">
        <v>4</v>
      </c>
      <c r="BC128" s="72" t="s">
        <v>474</v>
      </c>
      <c r="BE128" s="72" t="s">
        <v>487</v>
      </c>
      <c r="BH128" s="72" t="s">
        <v>122</v>
      </c>
      <c r="BI128" s="72" t="s">
        <v>514</v>
      </c>
      <c r="BJ128" s="72">
        <v>3.5</v>
      </c>
    </row>
    <row r="129" spans="45:62" x14ac:dyDescent="0.25">
      <c r="AS129" s="72" t="s">
        <v>122</v>
      </c>
      <c r="AT129" s="72" t="s">
        <v>307</v>
      </c>
      <c r="AU129" s="72">
        <v>3</v>
      </c>
      <c r="AV129" s="72">
        <v>1</v>
      </c>
      <c r="AW129" s="72">
        <v>0</v>
      </c>
      <c r="AY129" s="75" t="s">
        <v>552</v>
      </c>
      <c r="AZ129" s="72" t="s">
        <v>163</v>
      </c>
      <c r="BA129" s="74" t="s">
        <v>361</v>
      </c>
      <c r="BB129" s="72">
        <v>4</v>
      </c>
      <c r="BC129" s="72" t="s">
        <v>474</v>
      </c>
      <c r="BE129" s="72" t="s">
        <v>488</v>
      </c>
      <c r="BH129" s="72" t="s">
        <v>122</v>
      </c>
      <c r="BI129" s="72" t="s">
        <v>416</v>
      </c>
      <c r="BJ129" s="72">
        <v>3.5</v>
      </c>
    </row>
    <row r="130" spans="45:62" x14ac:dyDescent="0.25">
      <c r="AS130" s="72" t="s">
        <v>136</v>
      </c>
      <c r="AT130" s="72" t="s">
        <v>307</v>
      </c>
      <c r="AU130" s="72">
        <v>4</v>
      </c>
      <c r="AV130" s="72">
        <v>1</v>
      </c>
      <c r="AW130" s="72">
        <v>0</v>
      </c>
      <c r="AY130" s="74" t="s">
        <v>553</v>
      </c>
      <c r="AZ130" s="72" t="s">
        <v>155</v>
      </c>
      <c r="BA130" s="74" t="s">
        <v>361</v>
      </c>
      <c r="BB130" s="72">
        <v>6</v>
      </c>
      <c r="BC130" s="72" t="s">
        <v>474</v>
      </c>
      <c r="BE130" s="72" t="s">
        <v>548</v>
      </c>
      <c r="BH130" s="72" t="s">
        <v>122</v>
      </c>
      <c r="BI130" s="72" t="s">
        <v>376</v>
      </c>
      <c r="BJ130" s="72">
        <v>3.5</v>
      </c>
    </row>
    <row r="131" spans="45:62" x14ac:dyDescent="0.25">
      <c r="AS131" s="72" t="s">
        <v>122</v>
      </c>
      <c r="AT131" s="72" t="s">
        <v>313</v>
      </c>
      <c r="AU131" s="72">
        <v>3</v>
      </c>
      <c r="AV131" s="72">
        <v>1</v>
      </c>
      <c r="AW131" s="72">
        <v>0</v>
      </c>
      <c r="AY131" s="74" t="s">
        <v>554</v>
      </c>
      <c r="AZ131" s="72" t="s">
        <v>129</v>
      </c>
      <c r="BA131" s="74" t="s">
        <v>361</v>
      </c>
      <c r="BB131" s="72">
        <v>8</v>
      </c>
      <c r="BC131" s="72" t="s">
        <v>474</v>
      </c>
      <c r="BE131" s="72" t="s">
        <v>549</v>
      </c>
      <c r="BH131" s="72" t="s">
        <v>122</v>
      </c>
      <c r="BI131" s="72" t="s">
        <v>234</v>
      </c>
      <c r="BJ131" s="72">
        <v>3.5</v>
      </c>
    </row>
    <row r="132" spans="45:62" x14ac:dyDescent="0.25">
      <c r="AS132" s="72" t="s">
        <v>136</v>
      </c>
      <c r="AT132" s="72" t="s">
        <v>313</v>
      </c>
      <c r="AU132" s="72">
        <v>4</v>
      </c>
      <c r="AV132" s="72">
        <v>1</v>
      </c>
      <c r="AW132" s="72">
        <v>0</v>
      </c>
      <c r="AY132" s="74" t="s">
        <v>556</v>
      </c>
      <c r="AZ132" s="72" t="s">
        <v>132</v>
      </c>
      <c r="BA132" s="74" t="s">
        <v>354</v>
      </c>
      <c r="BB132" s="72">
        <v>2</v>
      </c>
      <c r="BC132" s="72" t="s">
        <v>474</v>
      </c>
      <c r="BE132" s="72" t="s">
        <v>550</v>
      </c>
      <c r="BH132" s="72" t="s">
        <v>122</v>
      </c>
      <c r="BI132" s="72" t="s">
        <v>289</v>
      </c>
      <c r="BJ132" s="72">
        <v>3.5</v>
      </c>
    </row>
    <row r="133" spans="45:62" x14ac:dyDescent="0.25">
      <c r="AS133" s="72" t="s">
        <v>122</v>
      </c>
      <c r="AT133" s="72" t="s">
        <v>379</v>
      </c>
      <c r="AU133" s="72">
        <v>3</v>
      </c>
      <c r="AV133" s="72">
        <v>1</v>
      </c>
      <c r="AW133" s="72">
        <v>0</v>
      </c>
      <c r="AY133" s="74" t="s">
        <v>509</v>
      </c>
      <c r="AZ133" s="72" t="s">
        <v>149</v>
      </c>
      <c r="BA133" s="74" t="s">
        <v>354</v>
      </c>
      <c r="BB133" s="72">
        <v>3</v>
      </c>
      <c r="BC133" s="72" t="s">
        <v>474</v>
      </c>
      <c r="BE133" s="72" t="s">
        <v>551</v>
      </c>
      <c r="BH133" s="72" t="s">
        <v>122</v>
      </c>
      <c r="BI133" s="72" t="s">
        <v>493</v>
      </c>
      <c r="BJ133" s="72">
        <v>3.5</v>
      </c>
    </row>
    <row r="134" spans="45:62" x14ac:dyDescent="0.25">
      <c r="AS134" s="72" t="s">
        <v>136</v>
      </c>
      <c r="AT134" s="72" t="s">
        <v>379</v>
      </c>
      <c r="AU134" s="72">
        <v>4</v>
      </c>
      <c r="AV134" s="72">
        <v>1</v>
      </c>
      <c r="AW134" s="72">
        <v>0</v>
      </c>
      <c r="AY134" s="74" t="s">
        <v>537</v>
      </c>
      <c r="AZ134" s="72" t="s">
        <v>158</v>
      </c>
      <c r="BA134" s="74" t="s">
        <v>354</v>
      </c>
      <c r="BB134" s="72">
        <v>3.5</v>
      </c>
      <c r="BC134" s="72" t="s">
        <v>474</v>
      </c>
      <c r="BE134" s="72" t="s">
        <v>489</v>
      </c>
      <c r="BH134" s="72" t="s">
        <v>122</v>
      </c>
      <c r="BI134" s="72" t="s">
        <v>345</v>
      </c>
      <c r="BJ134" s="72">
        <v>3.5</v>
      </c>
    </row>
    <row r="135" spans="45:62" x14ac:dyDescent="0.25">
      <c r="AS135" s="72" t="s">
        <v>122</v>
      </c>
      <c r="AT135" s="72" t="s">
        <v>401</v>
      </c>
      <c r="AU135" s="72">
        <v>2</v>
      </c>
      <c r="AV135" s="72">
        <v>1</v>
      </c>
      <c r="AW135" s="72">
        <v>0</v>
      </c>
      <c r="AY135" s="74" t="s">
        <v>374</v>
      </c>
      <c r="AZ135" s="72" t="s">
        <v>167</v>
      </c>
      <c r="BA135" s="74" t="s">
        <v>354</v>
      </c>
      <c r="BB135" s="72">
        <v>4</v>
      </c>
      <c r="BC135" s="72" t="s">
        <v>474</v>
      </c>
      <c r="BE135" s="72" t="s">
        <v>491</v>
      </c>
      <c r="BH135" s="72" t="s">
        <v>122</v>
      </c>
      <c r="BI135" s="72" t="s">
        <v>467</v>
      </c>
      <c r="BJ135" s="72">
        <v>3.5</v>
      </c>
    </row>
    <row r="136" spans="45:62" x14ac:dyDescent="0.25">
      <c r="AS136" s="72" t="s">
        <v>136</v>
      </c>
      <c r="AT136" s="72" t="s">
        <v>401</v>
      </c>
      <c r="AU136" s="72">
        <v>3</v>
      </c>
      <c r="AV136" s="72">
        <v>1</v>
      </c>
      <c r="AW136" s="72">
        <v>0</v>
      </c>
      <c r="AY136" s="74" t="s">
        <v>482</v>
      </c>
      <c r="AZ136" s="72" t="s">
        <v>163</v>
      </c>
      <c r="BA136" s="74" t="s">
        <v>354</v>
      </c>
      <c r="BB136" s="72">
        <v>4</v>
      </c>
      <c r="BC136" s="72" t="s">
        <v>474</v>
      </c>
      <c r="BE136" s="72" t="s">
        <v>555</v>
      </c>
      <c r="BH136" s="72" t="s">
        <v>122</v>
      </c>
      <c r="BI136" s="72" t="s">
        <v>281</v>
      </c>
      <c r="BJ136" s="72">
        <v>3.5</v>
      </c>
    </row>
    <row r="137" spans="45:62" x14ac:dyDescent="0.25">
      <c r="AS137" s="72" t="s">
        <v>122</v>
      </c>
      <c r="AT137" s="72" t="s">
        <v>329</v>
      </c>
      <c r="AU137" s="72">
        <v>2.5</v>
      </c>
      <c r="AV137" s="72">
        <v>1</v>
      </c>
      <c r="AW137" s="72">
        <v>0</v>
      </c>
      <c r="AY137" s="74" t="s">
        <v>558</v>
      </c>
      <c r="AZ137" s="72" t="s">
        <v>155</v>
      </c>
      <c r="BA137" s="74" t="s">
        <v>354</v>
      </c>
      <c r="BB137" s="72">
        <v>6</v>
      </c>
      <c r="BC137" s="72" t="s">
        <v>474</v>
      </c>
      <c r="BE137" s="72" t="s">
        <v>557</v>
      </c>
      <c r="BH137" s="72" t="s">
        <v>122</v>
      </c>
      <c r="BI137" s="72" t="s">
        <v>588</v>
      </c>
      <c r="BJ137" s="72">
        <v>3.5</v>
      </c>
    </row>
    <row r="138" spans="45:62" x14ac:dyDescent="0.25">
      <c r="AS138" s="72" t="s">
        <v>136</v>
      </c>
      <c r="AT138" s="72" t="s">
        <v>329</v>
      </c>
      <c r="AU138" s="72">
        <v>3.5</v>
      </c>
      <c r="AV138" s="72">
        <v>1</v>
      </c>
      <c r="AW138" s="72">
        <v>0</v>
      </c>
      <c r="AY138" s="74" t="s">
        <v>559</v>
      </c>
      <c r="AZ138" s="72" t="s">
        <v>129</v>
      </c>
      <c r="BA138" s="74" t="s">
        <v>354</v>
      </c>
      <c r="BB138" s="72">
        <v>8</v>
      </c>
      <c r="BC138" s="72" t="s">
        <v>474</v>
      </c>
      <c r="BE138" s="72" t="s">
        <v>493</v>
      </c>
      <c r="BH138" s="72" t="s">
        <v>122</v>
      </c>
      <c r="BI138" s="72" t="s">
        <v>367</v>
      </c>
      <c r="BJ138" s="72">
        <v>3.5</v>
      </c>
    </row>
    <row r="139" spans="45:62" x14ac:dyDescent="0.25">
      <c r="AS139" s="72" t="s">
        <v>122</v>
      </c>
      <c r="AT139" s="72" t="s">
        <v>338</v>
      </c>
      <c r="AU139" s="72">
        <v>2</v>
      </c>
      <c r="AV139" s="72">
        <v>1</v>
      </c>
      <c r="AW139" s="72">
        <v>0</v>
      </c>
      <c r="AY139" s="74" t="s">
        <v>560</v>
      </c>
      <c r="AZ139" s="72" t="s">
        <v>132</v>
      </c>
      <c r="BA139" s="74" t="s">
        <v>485</v>
      </c>
      <c r="BB139" s="72">
        <v>2</v>
      </c>
      <c r="BC139" s="72" t="s">
        <v>295</v>
      </c>
      <c r="BE139" s="72" t="s">
        <v>495</v>
      </c>
      <c r="BH139" s="72" t="s">
        <v>122</v>
      </c>
      <c r="BI139" s="72" t="s">
        <v>268</v>
      </c>
      <c r="BJ139" s="72">
        <v>3.5</v>
      </c>
    </row>
    <row r="140" spans="45:62" x14ac:dyDescent="0.25">
      <c r="AS140" s="72" t="s">
        <v>136</v>
      </c>
      <c r="AT140" s="72" t="s">
        <v>338</v>
      </c>
      <c r="AU140" s="72">
        <v>3</v>
      </c>
      <c r="AV140" s="72">
        <v>1</v>
      </c>
      <c r="AW140" s="72">
        <v>0</v>
      </c>
      <c r="AY140" s="75" t="s">
        <v>406</v>
      </c>
      <c r="AZ140" s="72" t="s">
        <v>149</v>
      </c>
      <c r="BA140" s="74" t="s">
        <v>485</v>
      </c>
      <c r="BB140" s="72">
        <v>3</v>
      </c>
      <c r="BC140" s="72" t="s">
        <v>295</v>
      </c>
      <c r="BE140" s="72" t="s">
        <v>497</v>
      </c>
      <c r="BH140" s="72" t="s">
        <v>122</v>
      </c>
      <c r="BI140" s="72" t="s">
        <v>246</v>
      </c>
      <c r="BJ140" s="72">
        <v>3.5</v>
      </c>
    </row>
    <row r="141" spans="45:62" x14ac:dyDescent="0.25">
      <c r="AS141" s="72" t="s">
        <v>122</v>
      </c>
      <c r="AT141" s="72" t="s">
        <v>342</v>
      </c>
      <c r="AU141" s="72">
        <v>3</v>
      </c>
      <c r="AV141" s="72">
        <v>1</v>
      </c>
      <c r="AW141" s="72">
        <v>0</v>
      </c>
      <c r="AY141" s="75" t="s">
        <v>403</v>
      </c>
      <c r="AZ141" s="72" t="s">
        <v>158</v>
      </c>
      <c r="BA141" s="74" t="s">
        <v>485</v>
      </c>
      <c r="BB141" s="72">
        <v>3.5</v>
      </c>
      <c r="BC141" s="72" t="s">
        <v>295</v>
      </c>
      <c r="BE141" s="72" t="s">
        <v>484</v>
      </c>
      <c r="BH141" s="72" t="s">
        <v>122</v>
      </c>
      <c r="BI141" s="72" t="s">
        <v>388</v>
      </c>
      <c r="BJ141" s="72">
        <v>3.5</v>
      </c>
    </row>
    <row r="142" spans="45:62" x14ac:dyDescent="0.25">
      <c r="AS142" s="72" t="s">
        <v>136</v>
      </c>
      <c r="AT142" s="72" t="s">
        <v>342</v>
      </c>
      <c r="AU142" s="72">
        <v>4</v>
      </c>
      <c r="AV142" s="72">
        <v>1</v>
      </c>
      <c r="AW142" s="72">
        <v>0</v>
      </c>
      <c r="AY142" s="74" t="s">
        <v>426</v>
      </c>
      <c r="AZ142" s="72" t="s">
        <v>167</v>
      </c>
      <c r="BA142" s="74" t="s">
        <v>485</v>
      </c>
      <c r="BB142" s="72">
        <v>4</v>
      </c>
      <c r="BC142" s="72" t="s">
        <v>295</v>
      </c>
      <c r="BE142" s="72" t="s">
        <v>269</v>
      </c>
      <c r="BH142" s="72" t="s">
        <v>122</v>
      </c>
      <c r="BI142" s="72" t="s">
        <v>381</v>
      </c>
      <c r="BJ142" s="72">
        <v>3.5</v>
      </c>
    </row>
    <row r="143" spans="45:62" x14ac:dyDescent="0.25">
      <c r="AS143" s="72" t="s">
        <v>122</v>
      </c>
      <c r="AT143" s="68" t="s">
        <v>347</v>
      </c>
      <c r="AU143" s="72">
        <v>2</v>
      </c>
      <c r="AV143" s="72">
        <v>1</v>
      </c>
      <c r="AW143" s="72">
        <v>0</v>
      </c>
      <c r="AY143" s="74" t="s">
        <v>456</v>
      </c>
      <c r="AZ143" s="72" t="s">
        <v>163</v>
      </c>
      <c r="BA143" s="74" t="s">
        <v>485</v>
      </c>
      <c r="BB143" s="72">
        <v>4</v>
      </c>
      <c r="BC143" s="72" t="s">
        <v>295</v>
      </c>
      <c r="BE143" s="72" t="s">
        <v>247</v>
      </c>
      <c r="BH143" s="72" t="s">
        <v>122</v>
      </c>
      <c r="BI143" s="72" t="s">
        <v>487</v>
      </c>
      <c r="BJ143" s="72">
        <v>3.5</v>
      </c>
    </row>
    <row r="144" spans="45:62" x14ac:dyDescent="0.25">
      <c r="AS144" s="72" t="s">
        <v>136</v>
      </c>
      <c r="AT144" s="68" t="s">
        <v>347</v>
      </c>
      <c r="AU144" s="72">
        <v>3</v>
      </c>
      <c r="AV144" s="72">
        <v>1</v>
      </c>
      <c r="AW144" s="72">
        <v>0</v>
      </c>
      <c r="AY144" s="74" t="s">
        <v>446</v>
      </c>
      <c r="AZ144" s="72" t="s">
        <v>155</v>
      </c>
      <c r="BA144" s="74" t="s">
        <v>485</v>
      </c>
      <c r="BB144" s="72">
        <v>6</v>
      </c>
      <c r="BC144" s="72" t="s">
        <v>295</v>
      </c>
      <c r="BE144" s="72" t="s">
        <v>561</v>
      </c>
      <c r="BH144" s="72" t="s">
        <v>136</v>
      </c>
      <c r="BI144" s="72" t="s">
        <v>529</v>
      </c>
      <c r="BJ144" s="72">
        <v>3.5</v>
      </c>
    </row>
    <row r="145" spans="45:62" x14ac:dyDescent="0.25">
      <c r="AS145" s="72" t="s">
        <v>122</v>
      </c>
      <c r="AT145" s="72" t="s">
        <v>421</v>
      </c>
      <c r="AU145" s="72">
        <v>4</v>
      </c>
      <c r="AV145" s="72">
        <v>1</v>
      </c>
      <c r="AW145" s="72">
        <v>0</v>
      </c>
      <c r="AY145" s="74" t="s">
        <v>460</v>
      </c>
      <c r="AZ145" s="72" t="s">
        <v>129</v>
      </c>
      <c r="BA145" s="74" t="s">
        <v>485</v>
      </c>
      <c r="BB145" s="72">
        <v>8</v>
      </c>
      <c r="BC145" s="72" t="s">
        <v>295</v>
      </c>
      <c r="BE145" s="72" t="s">
        <v>504</v>
      </c>
      <c r="BH145" s="72" t="s">
        <v>136</v>
      </c>
      <c r="BI145" s="72" t="s">
        <v>516</v>
      </c>
      <c r="BJ145" s="72">
        <v>3.5</v>
      </c>
    </row>
    <row r="146" spans="45:62" x14ac:dyDescent="0.25">
      <c r="AS146" s="72" t="s">
        <v>136</v>
      </c>
      <c r="AT146" s="72" t="s">
        <v>421</v>
      </c>
      <c r="AU146" s="72">
        <v>5</v>
      </c>
      <c r="AV146" s="72">
        <v>1</v>
      </c>
      <c r="AW146" s="72">
        <v>0</v>
      </c>
      <c r="AY146" s="74" t="s">
        <v>362</v>
      </c>
      <c r="AZ146" s="72" t="s">
        <v>132</v>
      </c>
      <c r="BA146" s="74" t="s">
        <v>554</v>
      </c>
      <c r="BB146" s="72">
        <v>2</v>
      </c>
      <c r="BC146" s="72" t="s">
        <v>474</v>
      </c>
      <c r="BE146" s="72" t="s">
        <v>507</v>
      </c>
      <c r="BH146" s="72" t="s">
        <v>136</v>
      </c>
      <c r="BI146" s="72" t="s">
        <v>420</v>
      </c>
      <c r="BJ146" s="72">
        <v>3.5</v>
      </c>
    </row>
    <row r="147" spans="45:62" x14ac:dyDescent="0.25">
      <c r="AS147" s="72" t="s">
        <v>122</v>
      </c>
      <c r="AT147" s="72" t="s">
        <v>357</v>
      </c>
      <c r="AU147" s="72">
        <v>2.5</v>
      </c>
      <c r="AV147" s="72">
        <v>1</v>
      </c>
      <c r="AW147" s="72">
        <v>0</v>
      </c>
      <c r="AY147" s="74" t="s">
        <v>431</v>
      </c>
      <c r="AZ147" s="72" t="s">
        <v>149</v>
      </c>
      <c r="BA147" s="74" t="s">
        <v>554</v>
      </c>
      <c r="BB147" s="72">
        <v>3</v>
      </c>
      <c r="BC147" s="72" t="s">
        <v>474</v>
      </c>
      <c r="BE147" s="72" t="s">
        <v>511</v>
      </c>
      <c r="BG147" s="81"/>
      <c r="BH147" s="72" t="s">
        <v>136</v>
      </c>
      <c r="BI147" s="72" t="s">
        <v>378</v>
      </c>
      <c r="BJ147" s="72">
        <v>3.5</v>
      </c>
    </row>
    <row r="148" spans="45:62" x14ac:dyDescent="0.25">
      <c r="AS148" s="72" t="s">
        <v>136</v>
      </c>
      <c r="AT148" s="72" t="s">
        <v>357</v>
      </c>
      <c r="AU148" s="72">
        <v>3.5</v>
      </c>
      <c r="AV148" s="72">
        <v>1</v>
      </c>
      <c r="AW148" s="72">
        <v>0</v>
      </c>
      <c r="AY148" s="74" t="s">
        <v>410</v>
      </c>
      <c r="AZ148" s="72" t="s">
        <v>158</v>
      </c>
      <c r="BA148" s="74" t="s">
        <v>554</v>
      </c>
      <c r="BB148" s="72">
        <v>3.5</v>
      </c>
      <c r="BC148" s="72" t="s">
        <v>474</v>
      </c>
      <c r="BE148" s="72" t="s">
        <v>282</v>
      </c>
      <c r="BG148" s="81"/>
      <c r="BH148" s="72" t="s">
        <v>136</v>
      </c>
      <c r="BI148" s="72" t="s">
        <v>241</v>
      </c>
      <c r="BJ148" s="72">
        <v>3.5</v>
      </c>
    </row>
    <row r="149" spans="45:62" x14ac:dyDescent="0.25">
      <c r="AS149" s="72" t="s">
        <v>122</v>
      </c>
      <c r="AT149" s="72" t="s">
        <v>444</v>
      </c>
      <c r="AU149" s="72">
        <v>4</v>
      </c>
      <c r="AV149" s="72">
        <v>1</v>
      </c>
      <c r="AW149" s="72">
        <v>0</v>
      </c>
      <c r="AY149" s="74" t="s">
        <v>564</v>
      </c>
      <c r="AZ149" s="72" t="s">
        <v>167</v>
      </c>
      <c r="BA149" s="74" t="s">
        <v>554</v>
      </c>
      <c r="BB149" s="72">
        <v>4</v>
      </c>
      <c r="BC149" s="72" t="s">
        <v>474</v>
      </c>
      <c r="BE149" s="72" t="s">
        <v>601</v>
      </c>
      <c r="BG149" s="81"/>
      <c r="BH149" s="72" t="s">
        <v>136</v>
      </c>
      <c r="BI149" s="72" t="s">
        <v>296</v>
      </c>
      <c r="BJ149" s="72">
        <v>3.5</v>
      </c>
    </row>
    <row r="150" spans="45:62" x14ac:dyDescent="0.25">
      <c r="AS150" s="72" t="s">
        <v>136</v>
      </c>
      <c r="AT150" s="72" t="s">
        <v>444</v>
      </c>
      <c r="AU150" s="72">
        <v>5</v>
      </c>
      <c r="AV150" s="72">
        <v>1</v>
      </c>
      <c r="AW150" s="72">
        <v>0</v>
      </c>
      <c r="AY150" s="74" t="s">
        <v>565</v>
      </c>
      <c r="AZ150" s="72" t="s">
        <v>163</v>
      </c>
      <c r="BA150" s="74" t="s">
        <v>554</v>
      </c>
      <c r="BB150" s="72">
        <v>4</v>
      </c>
      <c r="BC150" s="72" t="s">
        <v>474</v>
      </c>
      <c r="BE150" s="72" t="s">
        <v>605</v>
      </c>
      <c r="BH150" s="72" t="s">
        <v>136</v>
      </c>
      <c r="BI150" s="72" t="s">
        <v>495</v>
      </c>
      <c r="BJ150" s="72">
        <v>3.5</v>
      </c>
    </row>
    <row r="151" spans="45:62" x14ac:dyDescent="0.25">
      <c r="AS151" s="72" t="s">
        <v>122</v>
      </c>
      <c r="AT151" s="72" t="s">
        <v>360</v>
      </c>
      <c r="AU151" s="72">
        <v>3</v>
      </c>
      <c r="AV151" s="72">
        <v>1</v>
      </c>
      <c r="AW151" s="72">
        <v>0</v>
      </c>
      <c r="AY151" s="74" t="s">
        <v>566</v>
      </c>
      <c r="AZ151" s="72" t="s">
        <v>155</v>
      </c>
      <c r="BA151" s="74" t="s">
        <v>554</v>
      </c>
      <c r="BB151" s="72">
        <v>6</v>
      </c>
      <c r="BC151" s="72" t="s">
        <v>474</v>
      </c>
      <c r="BE151" s="72" t="s">
        <v>562</v>
      </c>
      <c r="BF151" s="81"/>
      <c r="BH151" s="72" t="s">
        <v>136</v>
      </c>
      <c r="BI151" s="72" t="s">
        <v>350</v>
      </c>
      <c r="BJ151" s="72">
        <v>3.5</v>
      </c>
    </row>
    <row r="152" spans="45:62" x14ac:dyDescent="0.25">
      <c r="AS152" s="72" t="s">
        <v>136</v>
      </c>
      <c r="AT152" s="72" t="s">
        <v>360</v>
      </c>
      <c r="AU152" s="72">
        <v>4</v>
      </c>
      <c r="AV152" s="72">
        <v>1</v>
      </c>
      <c r="AW152" s="72">
        <v>0</v>
      </c>
      <c r="AY152" s="74" t="s">
        <v>567</v>
      </c>
      <c r="AZ152" s="72" t="s">
        <v>129</v>
      </c>
      <c r="BA152" s="74" t="s">
        <v>554</v>
      </c>
      <c r="BB152" s="72">
        <v>8</v>
      </c>
      <c r="BC152" s="72" t="s">
        <v>474</v>
      </c>
      <c r="BE152" s="72" t="s">
        <v>563</v>
      </c>
      <c r="BF152" s="81"/>
      <c r="BG152" s="81"/>
      <c r="BH152" s="72" t="s">
        <v>136</v>
      </c>
      <c r="BI152" s="72" t="s">
        <v>471</v>
      </c>
      <c r="BJ152" s="72">
        <v>3.5</v>
      </c>
    </row>
    <row r="153" spans="45:62" x14ac:dyDescent="0.25">
      <c r="AS153" s="72" t="s">
        <v>122</v>
      </c>
      <c r="AT153" s="72" t="s">
        <v>364</v>
      </c>
      <c r="AU153" s="72">
        <v>4</v>
      </c>
      <c r="AV153" s="72">
        <v>1</v>
      </c>
      <c r="AW153" s="72">
        <v>0</v>
      </c>
      <c r="AY153" s="74" t="s">
        <v>568</v>
      </c>
      <c r="AZ153" s="72" t="s">
        <v>132</v>
      </c>
      <c r="BA153" s="74" t="s">
        <v>492</v>
      </c>
      <c r="BB153" s="72">
        <v>2.5</v>
      </c>
      <c r="BC153" s="72" t="s">
        <v>570</v>
      </c>
      <c r="BE153" s="72" t="s">
        <v>514</v>
      </c>
      <c r="BF153" s="81"/>
      <c r="BG153" s="81"/>
      <c r="BH153" s="72" t="s">
        <v>136</v>
      </c>
      <c r="BI153" s="72" t="s">
        <v>285</v>
      </c>
      <c r="BJ153" s="72">
        <v>3.5</v>
      </c>
    </row>
    <row r="154" spans="45:62" x14ac:dyDescent="0.25">
      <c r="AS154" s="72" t="s">
        <v>136</v>
      </c>
      <c r="AT154" s="72" t="s">
        <v>364</v>
      </c>
      <c r="AU154" s="72">
        <v>5</v>
      </c>
      <c r="AV154" s="72">
        <v>1</v>
      </c>
      <c r="AW154" s="72">
        <v>0</v>
      </c>
      <c r="AY154" s="74" t="s">
        <v>569</v>
      </c>
      <c r="AZ154" s="72" t="s">
        <v>149</v>
      </c>
      <c r="BA154" s="74" t="s">
        <v>492</v>
      </c>
      <c r="BB154" s="72">
        <v>4</v>
      </c>
      <c r="BC154" s="72" t="s">
        <v>570</v>
      </c>
      <c r="BE154" s="72" t="s">
        <v>516</v>
      </c>
      <c r="BG154" s="81"/>
      <c r="BH154" s="72" t="s">
        <v>136</v>
      </c>
      <c r="BI154" s="72" t="s">
        <v>589</v>
      </c>
      <c r="BJ154" s="72">
        <v>3.5</v>
      </c>
    </row>
    <row r="155" spans="45:62" x14ac:dyDescent="0.25">
      <c r="AS155" s="72" t="s">
        <v>122</v>
      </c>
      <c r="AT155" s="72" t="s">
        <v>590</v>
      </c>
      <c r="AU155" s="72">
        <v>2.5</v>
      </c>
      <c r="AV155" s="72">
        <v>1</v>
      </c>
      <c r="AW155" s="72">
        <v>0</v>
      </c>
      <c r="AY155" s="74" t="s">
        <v>571</v>
      </c>
      <c r="AZ155" s="72" t="s">
        <v>158</v>
      </c>
      <c r="BA155" s="74" t="s">
        <v>492</v>
      </c>
      <c r="BB155" s="72">
        <v>5</v>
      </c>
      <c r="BC155" s="72" t="s">
        <v>570</v>
      </c>
      <c r="BE155" s="72" t="s">
        <v>498</v>
      </c>
      <c r="BH155" s="72" t="s">
        <v>136</v>
      </c>
      <c r="BI155" s="72" t="s">
        <v>371</v>
      </c>
      <c r="BJ155" s="72">
        <v>3.5</v>
      </c>
    </row>
    <row r="156" spans="45:62" x14ac:dyDescent="0.25">
      <c r="AS156" s="72" t="s">
        <v>136</v>
      </c>
      <c r="AT156" s="72" t="s">
        <v>590</v>
      </c>
      <c r="AU156" s="72">
        <v>3.5</v>
      </c>
      <c r="AV156" s="72">
        <v>1</v>
      </c>
      <c r="AW156" s="72">
        <v>0</v>
      </c>
      <c r="AY156" s="74" t="s">
        <v>572</v>
      </c>
      <c r="AZ156" s="72" t="s">
        <v>167</v>
      </c>
      <c r="BA156" s="74" t="s">
        <v>492</v>
      </c>
      <c r="BB156" s="72">
        <v>5.5</v>
      </c>
      <c r="BC156" s="72" t="s">
        <v>570</v>
      </c>
      <c r="BE156" s="72" t="s">
        <v>480</v>
      </c>
      <c r="BF156" s="81"/>
      <c r="BH156" s="72" t="s">
        <v>136</v>
      </c>
      <c r="BI156" s="72" t="s">
        <v>275</v>
      </c>
      <c r="BJ156" s="72">
        <v>3.5</v>
      </c>
    </row>
    <row r="157" spans="45:62" x14ac:dyDescent="0.25">
      <c r="AS157" s="72" t="s">
        <v>122</v>
      </c>
      <c r="AT157" s="81" t="s">
        <v>330</v>
      </c>
      <c r="AU157" s="72">
        <v>0.5</v>
      </c>
      <c r="AV157" s="72">
        <v>0</v>
      </c>
      <c r="AW157" s="72">
        <v>1</v>
      </c>
      <c r="AY157" s="82" t="s">
        <v>574</v>
      </c>
      <c r="AZ157" s="72" t="s">
        <v>163</v>
      </c>
      <c r="BA157" s="74" t="s">
        <v>492</v>
      </c>
      <c r="BB157" s="72">
        <v>5.5</v>
      </c>
      <c r="BC157" s="72" t="s">
        <v>570</v>
      </c>
      <c r="BE157" s="72" t="s">
        <v>286</v>
      </c>
      <c r="BF157" s="81"/>
      <c r="BH157" s="72" t="s">
        <v>136</v>
      </c>
      <c r="BI157" s="72" t="s">
        <v>252</v>
      </c>
      <c r="BJ157" s="72">
        <v>3.5</v>
      </c>
    </row>
    <row r="158" spans="45:62" x14ac:dyDescent="0.25">
      <c r="AS158" s="72" t="s">
        <v>136</v>
      </c>
      <c r="AT158" s="81" t="s">
        <v>330</v>
      </c>
      <c r="AU158" s="72">
        <v>1.5</v>
      </c>
      <c r="AV158" s="72">
        <v>0</v>
      </c>
      <c r="AW158" s="72">
        <v>1</v>
      </c>
      <c r="AY158" s="82" t="s">
        <v>575</v>
      </c>
      <c r="AZ158" s="72" t="s">
        <v>155</v>
      </c>
      <c r="BA158" s="74" t="s">
        <v>492</v>
      </c>
      <c r="BB158" s="72">
        <v>7.5</v>
      </c>
      <c r="BC158" s="72" t="s">
        <v>570</v>
      </c>
      <c r="BE158" s="72" t="s">
        <v>235</v>
      </c>
      <c r="BF158" s="81"/>
      <c r="BH158" s="72" t="s">
        <v>136</v>
      </c>
      <c r="BI158" s="72" t="s">
        <v>391</v>
      </c>
      <c r="BJ158" s="72">
        <v>3.5</v>
      </c>
    </row>
    <row r="159" spans="45:62" x14ac:dyDescent="0.25">
      <c r="AS159" s="72" t="s">
        <v>151</v>
      </c>
      <c r="AT159" s="81" t="s">
        <v>330</v>
      </c>
      <c r="AU159" s="72">
        <v>2.5</v>
      </c>
      <c r="AV159" s="72">
        <v>0</v>
      </c>
      <c r="AW159" s="72">
        <v>1</v>
      </c>
      <c r="AY159" s="82" t="s">
        <v>576</v>
      </c>
      <c r="AZ159" s="72" t="s">
        <v>132</v>
      </c>
      <c r="BA159" s="74" t="s">
        <v>560</v>
      </c>
      <c r="BB159" s="72">
        <v>2.5</v>
      </c>
      <c r="BC159" s="72" t="s">
        <v>295</v>
      </c>
      <c r="BE159" s="72" t="s">
        <v>290</v>
      </c>
      <c r="BH159" s="72" t="s">
        <v>136</v>
      </c>
      <c r="BI159" s="72" t="s">
        <v>384</v>
      </c>
      <c r="BJ159" s="72">
        <v>3.5</v>
      </c>
    </row>
    <row r="160" spans="45:62" x14ac:dyDescent="0.25">
      <c r="AS160" s="72" t="s">
        <v>122</v>
      </c>
      <c r="AT160" s="81" t="s">
        <v>293</v>
      </c>
      <c r="AU160" s="72">
        <v>1</v>
      </c>
      <c r="AV160" s="72">
        <v>0</v>
      </c>
      <c r="AW160" s="72">
        <v>0</v>
      </c>
      <c r="AY160" s="82" t="s">
        <v>473</v>
      </c>
      <c r="AZ160" s="72" t="s">
        <v>149</v>
      </c>
      <c r="BA160" s="74" t="s">
        <v>560</v>
      </c>
      <c r="BB160" s="72">
        <v>4</v>
      </c>
      <c r="BC160" s="72" t="s">
        <v>295</v>
      </c>
      <c r="BE160" s="72" t="s">
        <v>242</v>
      </c>
      <c r="BH160" s="72" t="s">
        <v>136</v>
      </c>
      <c r="BI160" s="72" t="s">
        <v>488</v>
      </c>
      <c r="BJ160" s="72">
        <v>3.5</v>
      </c>
    </row>
    <row r="161" spans="45:62" x14ac:dyDescent="0.25">
      <c r="AS161" s="72" t="s">
        <v>136</v>
      </c>
      <c r="AT161" s="81" t="s">
        <v>293</v>
      </c>
      <c r="AU161" s="72">
        <v>2</v>
      </c>
      <c r="AV161" s="72">
        <v>0</v>
      </c>
      <c r="AW161" s="72">
        <v>0</v>
      </c>
      <c r="AZ161" s="72" t="s">
        <v>158</v>
      </c>
      <c r="BA161" s="74" t="s">
        <v>560</v>
      </c>
      <c r="BB161" s="72">
        <v>5</v>
      </c>
      <c r="BC161" s="72" t="s">
        <v>295</v>
      </c>
      <c r="BE161" s="72" t="s">
        <v>527</v>
      </c>
      <c r="BH161" s="72" t="s">
        <v>136</v>
      </c>
      <c r="BI161" s="72" t="s">
        <v>527</v>
      </c>
      <c r="BJ161" s="72">
        <v>4.5</v>
      </c>
    </row>
    <row r="162" spans="45:62" x14ac:dyDescent="0.25">
      <c r="AS162" s="72" t="s">
        <v>151</v>
      </c>
      <c r="AT162" s="81" t="s">
        <v>293</v>
      </c>
      <c r="AU162" s="72">
        <v>3</v>
      </c>
      <c r="AV162" s="72">
        <v>0</v>
      </c>
      <c r="AW162" s="72">
        <v>0</v>
      </c>
      <c r="AZ162" s="72" t="s">
        <v>167</v>
      </c>
      <c r="BA162" s="74" t="s">
        <v>560</v>
      </c>
      <c r="BB162" s="72">
        <v>5.5</v>
      </c>
      <c r="BC162" s="72" t="s">
        <v>295</v>
      </c>
      <c r="BE162" s="72" t="s">
        <v>529</v>
      </c>
      <c r="BH162" s="72" t="s">
        <v>136</v>
      </c>
      <c r="BI162" s="72" t="s">
        <v>514</v>
      </c>
      <c r="BJ162" s="72">
        <v>4.5</v>
      </c>
    </row>
    <row r="163" spans="45:62" x14ac:dyDescent="0.25">
      <c r="AS163" s="72" t="s">
        <v>122</v>
      </c>
      <c r="AT163" s="81" t="s">
        <v>181</v>
      </c>
      <c r="AU163" s="72">
        <v>1</v>
      </c>
      <c r="AV163" s="72">
        <v>0</v>
      </c>
      <c r="AW163" s="72">
        <v>1</v>
      </c>
      <c r="AZ163" s="72" t="s">
        <v>163</v>
      </c>
      <c r="BA163" s="74" t="s">
        <v>560</v>
      </c>
      <c r="BB163" s="72">
        <v>5.5</v>
      </c>
      <c r="BC163" s="72" t="s">
        <v>295</v>
      </c>
      <c r="BE163" s="72" t="s">
        <v>573</v>
      </c>
      <c r="BH163" s="72" t="s">
        <v>136</v>
      </c>
      <c r="BI163" s="72" t="s">
        <v>416</v>
      </c>
      <c r="BJ163" s="72">
        <v>4.5</v>
      </c>
    </row>
    <row r="164" spans="45:62" x14ac:dyDescent="0.25">
      <c r="AS164" s="72" t="s">
        <v>136</v>
      </c>
      <c r="AT164" s="81" t="s">
        <v>181</v>
      </c>
      <c r="AU164" s="72">
        <v>2</v>
      </c>
      <c r="AV164" s="72">
        <v>0</v>
      </c>
      <c r="AW164" s="72">
        <v>1</v>
      </c>
      <c r="AZ164" s="72" t="s">
        <v>155</v>
      </c>
      <c r="BA164" s="74" t="s">
        <v>560</v>
      </c>
      <c r="BB164" s="72">
        <v>7.5</v>
      </c>
      <c r="BC164" s="72" t="s">
        <v>295</v>
      </c>
      <c r="BE164" s="72" t="s">
        <v>531</v>
      </c>
      <c r="BH164" s="72" t="s">
        <v>136</v>
      </c>
      <c r="BI164" s="72" t="s">
        <v>376</v>
      </c>
      <c r="BJ164" s="72">
        <v>4.5</v>
      </c>
    </row>
    <row r="165" spans="45:62" x14ac:dyDescent="0.25">
      <c r="AS165" s="72" t="s">
        <v>151</v>
      </c>
      <c r="AT165" s="81" t="s">
        <v>181</v>
      </c>
      <c r="AU165" s="72">
        <v>3</v>
      </c>
      <c r="AV165" s="72">
        <v>0</v>
      </c>
      <c r="AW165" s="72">
        <v>1</v>
      </c>
      <c r="AZ165" s="72" t="s">
        <v>132</v>
      </c>
      <c r="BA165" s="74" t="s">
        <v>464</v>
      </c>
      <c r="BB165" s="72">
        <v>2.5</v>
      </c>
      <c r="BC165" s="72" t="s">
        <v>295</v>
      </c>
      <c r="BE165" s="72" t="s">
        <v>311</v>
      </c>
      <c r="BH165" s="72" t="s">
        <v>136</v>
      </c>
      <c r="BI165" s="72" t="s">
        <v>234</v>
      </c>
      <c r="BJ165" s="72">
        <v>4.5</v>
      </c>
    </row>
    <row r="166" spans="45:62" x14ac:dyDescent="0.25">
      <c r="AS166" s="72" t="s">
        <v>122</v>
      </c>
      <c r="AT166" s="81" t="s">
        <v>249</v>
      </c>
      <c r="AU166" s="72">
        <v>1</v>
      </c>
      <c r="AV166" s="72">
        <v>0</v>
      </c>
      <c r="AW166" s="72">
        <v>1</v>
      </c>
      <c r="AZ166" s="72" t="s">
        <v>149</v>
      </c>
      <c r="BA166" s="74" t="s">
        <v>464</v>
      </c>
      <c r="BB166" s="72">
        <v>4</v>
      </c>
      <c r="BC166" s="72" t="s">
        <v>295</v>
      </c>
      <c r="BE166" s="72" t="s">
        <v>577</v>
      </c>
      <c r="BH166" s="72" t="s">
        <v>136</v>
      </c>
      <c r="BI166" s="72" t="s">
        <v>289</v>
      </c>
      <c r="BJ166" s="72">
        <v>4.5</v>
      </c>
    </row>
    <row r="167" spans="45:62" x14ac:dyDescent="0.25">
      <c r="AS167" s="72" t="s">
        <v>136</v>
      </c>
      <c r="AT167" s="81" t="s">
        <v>249</v>
      </c>
      <c r="AU167" s="72">
        <v>2</v>
      </c>
      <c r="AV167" s="72">
        <v>0</v>
      </c>
      <c r="AW167" s="72">
        <v>1</v>
      </c>
      <c r="AZ167" s="72" t="s">
        <v>158</v>
      </c>
      <c r="BA167" s="74" t="s">
        <v>464</v>
      </c>
      <c r="BB167" s="72">
        <v>5</v>
      </c>
      <c r="BC167" s="72" t="s">
        <v>295</v>
      </c>
      <c r="BE167" s="235"/>
      <c r="BH167" s="72" t="s">
        <v>136</v>
      </c>
      <c r="BI167" s="72" t="s">
        <v>493</v>
      </c>
      <c r="BJ167" s="72">
        <v>4.5</v>
      </c>
    </row>
    <row r="168" spans="45:62" x14ac:dyDescent="0.25">
      <c r="AS168" s="72" t="s">
        <v>151</v>
      </c>
      <c r="AT168" s="81" t="s">
        <v>249</v>
      </c>
      <c r="AU168" s="72">
        <v>3</v>
      </c>
      <c r="AV168" s="72">
        <v>0</v>
      </c>
      <c r="AW168" s="72">
        <v>1</v>
      </c>
      <c r="AZ168" s="72" t="s">
        <v>167</v>
      </c>
      <c r="BA168" s="74" t="s">
        <v>464</v>
      </c>
      <c r="BB168" s="72">
        <v>5.5</v>
      </c>
      <c r="BC168" s="72" t="s">
        <v>295</v>
      </c>
      <c r="BE168" s="235"/>
      <c r="BH168" s="72" t="s">
        <v>136</v>
      </c>
      <c r="BI168" s="72" t="s">
        <v>345</v>
      </c>
      <c r="BJ168" s="72">
        <v>4.5</v>
      </c>
    </row>
    <row r="169" spans="45:62" x14ac:dyDescent="0.25">
      <c r="AS169" s="72" t="s">
        <v>122</v>
      </c>
      <c r="AT169" s="81" t="s">
        <v>197</v>
      </c>
      <c r="AU169" s="72">
        <v>2</v>
      </c>
      <c r="AV169" s="72">
        <v>1</v>
      </c>
      <c r="AW169" s="72">
        <v>0</v>
      </c>
      <c r="AZ169" s="72" t="s">
        <v>163</v>
      </c>
      <c r="BA169" s="74" t="s">
        <v>464</v>
      </c>
      <c r="BB169" s="72">
        <v>5.5</v>
      </c>
      <c r="BC169" s="72" t="s">
        <v>295</v>
      </c>
      <c r="BE169" s="235"/>
      <c r="BH169" s="72" t="s">
        <v>136</v>
      </c>
      <c r="BI169" s="72" t="s">
        <v>467</v>
      </c>
      <c r="BJ169" s="72">
        <v>4.5</v>
      </c>
    </row>
    <row r="170" spans="45:62" x14ac:dyDescent="0.25">
      <c r="AS170" s="72" t="s">
        <v>136</v>
      </c>
      <c r="AT170" s="81" t="s">
        <v>197</v>
      </c>
      <c r="AU170" s="72">
        <v>3</v>
      </c>
      <c r="AV170" s="72">
        <v>1</v>
      </c>
      <c r="AW170" s="72">
        <v>0</v>
      </c>
      <c r="AZ170" s="72" t="s">
        <v>155</v>
      </c>
      <c r="BA170" s="74" t="s">
        <v>464</v>
      </c>
      <c r="BB170" s="72">
        <v>7.5</v>
      </c>
      <c r="BC170" s="72" t="s">
        <v>295</v>
      </c>
      <c r="BE170" s="235"/>
      <c r="BH170" s="72" t="s">
        <v>136</v>
      </c>
      <c r="BI170" s="72" t="s">
        <v>281</v>
      </c>
      <c r="BJ170" s="72">
        <v>4.5</v>
      </c>
    </row>
    <row r="171" spans="45:62" x14ac:dyDescent="0.25">
      <c r="AS171" s="72" t="s">
        <v>122</v>
      </c>
      <c r="AT171" s="72" t="s">
        <v>597</v>
      </c>
      <c r="AU171" s="72">
        <v>3</v>
      </c>
      <c r="AV171" s="72">
        <v>1</v>
      </c>
      <c r="AW171" s="72">
        <v>0</v>
      </c>
      <c r="AZ171" s="72" t="s">
        <v>132</v>
      </c>
      <c r="BA171" s="74" t="s">
        <v>556</v>
      </c>
      <c r="BB171" s="72">
        <v>2.5</v>
      </c>
      <c r="BC171" s="72" t="s">
        <v>474</v>
      </c>
      <c r="BE171" s="235"/>
      <c r="BH171" s="72" t="s">
        <v>136</v>
      </c>
      <c r="BI171" s="72" t="s">
        <v>588</v>
      </c>
      <c r="BJ171" s="72">
        <v>4.5</v>
      </c>
    </row>
    <row r="172" spans="45:62" x14ac:dyDescent="0.25">
      <c r="AS172" s="72" t="s">
        <v>136</v>
      </c>
      <c r="AT172" s="72" t="s">
        <v>597</v>
      </c>
      <c r="AU172" s="72">
        <v>4</v>
      </c>
      <c r="AV172" s="72">
        <v>1</v>
      </c>
      <c r="AW172" s="72">
        <v>0</v>
      </c>
      <c r="AZ172" s="72" t="s">
        <v>149</v>
      </c>
      <c r="BA172" s="74" t="s">
        <v>556</v>
      </c>
      <c r="BB172" s="72">
        <v>4</v>
      </c>
      <c r="BC172" s="72" t="s">
        <v>474</v>
      </c>
      <c r="BE172" s="235"/>
      <c r="BH172" s="72" t="s">
        <v>136</v>
      </c>
      <c r="BI172" s="72" t="s">
        <v>367</v>
      </c>
      <c r="BJ172" s="72">
        <v>4.5</v>
      </c>
    </row>
    <row r="173" spans="45:62" x14ac:dyDescent="0.25">
      <c r="AZ173" s="72" t="s">
        <v>158</v>
      </c>
      <c r="BA173" s="74" t="s">
        <v>556</v>
      </c>
      <c r="BB173" s="72">
        <v>5</v>
      </c>
      <c r="BC173" s="72" t="s">
        <v>474</v>
      </c>
      <c r="BE173" s="235"/>
      <c r="BH173" s="72" t="s">
        <v>136</v>
      </c>
      <c r="BI173" s="72" t="s">
        <v>268</v>
      </c>
      <c r="BJ173" s="72">
        <v>4.5</v>
      </c>
    </row>
    <row r="174" spans="45:62" x14ac:dyDescent="0.25">
      <c r="AZ174" s="72" t="s">
        <v>167</v>
      </c>
      <c r="BA174" s="74" t="s">
        <v>556</v>
      </c>
      <c r="BB174" s="72">
        <v>5.5</v>
      </c>
      <c r="BC174" s="72" t="s">
        <v>474</v>
      </c>
      <c r="BE174" s="235"/>
      <c r="BH174" s="72" t="s">
        <v>136</v>
      </c>
      <c r="BI174" s="72" t="s">
        <v>246</v>
      </c>
      <c r="BJ174" s="72">
        <v>4.5</v>
      </c>
    </row>
    <row r="175" spans="45:62" x14ac:dyDescent="0.25">
      <c r="AZ175" s="72" t="s">
        <v>163</v>
      </c>
      <c r="BA175" s="74" t="s">
        <v>556</v>
      </c>
      <c r="BB175" s="72">
        <v>5.5</v>
      </c>
      <c r="BC175" s="72" t="s">
        <v>474</v>
      </c>
      <c r="BE175" s="235"/>
      <c r="BH175" s="72" t="s">
        <v>136</v>
      </c>
      <c r="BI175" s="72" t="s">
        <v>388</v>
      </c>
      <c r="BJ175" s="72">
        <v>4.5</v>
      </c>
    </row>
    <row r="176" spans="45:62" x14ac:dyDescent="0.25">
      <c r="AZ176" s="72" t="s">
        <v>155</v>
      </c>
      <c r="BA176" s="74" t="s">
        <v>556</v>
      </c>
      <c r="BB176" s="72">
        <v>7.5</v>
      </c>
      <c r="BC176" s="72" t="s">
        <v>474</v>
      </c>
      <c r="BE176" s="235"/>
      <c r="BH176" s="72" t="s">
        <v>136</v>
      </c>
      <c r="BI176" s="72" t="s">
        <v>381</v>
      </c>
      <c r="BJ176" s="72">
        <v>4.5</v>
      </c>
    </row>
    <row r="177" spans="52:62" x14ac:dyDescent="0.25">
      <c r="AZ177" s="72" t="s">
        <v>132</v>
      </c>
      <c r="BA177" s="74" t="s">
        <v>240</v>
      </c>
      <c r="BB177" s="72">
        <v>2.5</v>
      </c>
      <c r="BC177" s="72" t="s">
        <v>134</v>
      </c>
      <c r="BE177" s="235"/>
      <c r="BH177" s="72" t="s">
        <v>136</v>
      </c>
      <c r="BI177" s="72" t="s">
        <v>487</v>
      </c>
      <c r="BJ177" s="72">
        <v>4.5</v>
      </c>
    </row>
    <row r="178" spans="52:62" x14ac:dyDescent="0.25">
      <c r="AZ178" s="72" t="s">
        <v>149</v>
      </c>
      <c r="BA178" s="74" t="s">
        <v>240</v>
      </c>
      <c r="BB178" s="72">
        <v>4</v>
      </c>
      <c r="BC178" s="72" t="s">
        <v>134</v>
      </c>
      <c r="BE178" s="235"/>
      <c r="BH178" s="72" t="s">
        <v>122</v>
      </c>
      <c r="BI178" s="72" t="s">
        <v>594</v>
      </c>
      <c r="BJ178" s="72">
        <v>5.5</v>
      </c>
    </row>
    <row r="179" spans="52:62" x14ac:dyDescent="0.25">
      <c r="AZ179" s="72" t="s">
        <v>158</v>
      </c>
      <c r="BA179" s="74" t="s">
        <v>240</v>
      </c>
      <c r="BB179" s="72">
        <v>5</v>
      </c>
      <c r="BC179" s="72" t="s">
        <v>134</v>
      </c>
      <c r="BE179" s="235"/>
      <c r="BH179" s="72" t="s">
        <v>122</v>
      </c>
      <c r="BI179" s="72" t="s">
        <v>352</v>
      </c>
      <c r="BJ179" s="72">
        <v>5.5</v>
      </c>
    </row>
    <row r="180" spans="52:62" x14ac:dyDescent="0.25">
      <c r="AZ180" s="72" t="s">
        <v>167</v>
      </c>
      <c r="BA180" s="74" t="s">
        <v>240</v>
      </c>
      <c r="BB180" s="72">
        <v>5.5</v>
      </c>
      <c r="BC180" s="72" t="s">
        <v>134</v>
      </c>
      <c r="BE180" s="235"/>
      <c r="BH180" s="72" t="s">
        <v>122</v>
      </c>
      <c r="BI180" s="72" t="s">
        <v>370</v>
      </c>
      <c r="BJ180" s="72">
        <v>5.5</v>
      </c>
    </row>
    <row r="181" spans="52:62" x14ac:dyDescent="0.25">
      <c r="AZ181" s="72" t="s">
        <v>163</v>
      </c>
      <c r="BA181" s="74" t="s">
        <v>240</v>
      </c>
      <c r="BB181" s="72">
        <v>5.5</v>
      </c>
      <c r="BC181" s="72" t="s">
        <v>134</v>
      </c>
      <c r="BE181" s="235"/>
      <c r="BH181" s="72" t="s">
        <v>122</v>
      </c>
      <c r="BI181" s="72" t="s">
        <v>577</v>
      </c>
      <c r="BJ181" s="72">
        <v>5.5</v>
      </c>
    </row>
    <row r="182" spans="52:62" x14ac:dyDescent="0.25">
      <c r="AZ182" s="72" t="s">
        <v>155</v>
      </c>
      <c r="BA182" s="74" t="s">
        <v>240</v>
      </c>
      <c r="BB182" s="72">
        <v>7.5</v>
      </c>
      <c r="BC182" s="72" t="s">
        <v>134</v>
      </c>
      <c r="BE182" s="235"/>
      <c r="BH182" s="72" t="s">
        <v>122</v>
      </c>
      <c r="BI182" s="72" t="s">
        <v>466</v>
      </c>
      <c r="BJ182" s="72">
        <v>5.5</v>
      </c>
    </row>
    <row r="183" spans="52:62" x14ac:dyDescent="0.25">
      <c r="AZ183" s="72" t="s">
        <v>132</v>
      </c>
      <c r="BA183" s="75" t="s">
        <v>552</v>
      </c>
      <c r="BB183" s="72">
        <v>3</v>
      </c>
      <c r="BC183" s="72" t="s">
        <v>134</v>
      </c>
      <c r="BE183" s="235"/>
      <c r="BH183" s="72" t="s">
        <v>122</v>
      </c>
      <c r="BI183" s="72" t="s">
        <v>549</v>
      </c>
      <c r="BJ183" s="72">
        <v>5.5</v>
      </c>
    </row>
    <row r="184" spans="52:62" x14ac:dyDescent="0.25">
      <c r="AZ184" s="72" t="s">
        <v>149</v>
      </c>
      <c r="BA184" s="75" t="s">
        <v>552</v>
      </c>
      <c r="BB184" s="72">
        <v>5</v>
      </c>
      <c r="BC184" s="72" t="s">
        <v>134</v>
      </c>
      <c r="BE184" s="235"/>
      <c r="BH184" s="72" t="s">
        <v>122</v>
      </c>
      <c r="BI184" s="72" t="s">
        <v>457</v>
      </c>
      <c r="BJ184" s="72">
        <v>5.5</v>
      </c>
    </row>
    <row r="185" spans="52:62" x14ac:dyDescent="0.25">
      <c r="AZ185" s="72" t="s">
        <v>158</v>
      </c>
      <c r="BA185" s="75" t="s">
        <v>552</v>
      </c>
      <c r="BB185" s="72">
        <v>6</v>
      </c>
      <c r="BC185" s="72" t="s">
        <v>134</v>
      </c>
      <c r="BE185" s="235"/>
      <c r="BH185" s="72" t="s">
        <v>122</v>
      </c>
      <c r="BI185" s="72" t="s">
        <v>506</v>
      </c>
      <c r="BJ185" s="72">
        <v>5.5</v>
      </c>
    </row>
    <row r="186" spans="52:62" x14ac:dyDescent="0.25">
      <c r="AZ186" s="72" t="s">
        <v>167</v>
      </c>
      <c r="BA186" s="75" t="s">
        <v>552</v>
      </c>
      <c r="BB186" s="72">
        <v>7</v>
      </c>
      <c r="BC186" s="72" t="s">
        <v>134</v>
      </c>
      <c r="BE186" s="235"/>
      <c r="BH186" s="72" t="s">
        <v>122</v>
      </c>
      <c r="BI186" s="72" t="s">
        <v>522</v>
      </c>
      <c r="BJ186" s="72">
        <v>5.5</v>
      </c>
    </row>
    <row r="187" spans="52:62" x14ac:dyDescent="0.25">
      <c r="AZ187" s="72" t="s">
        <v>163</v>
      </c>
      <c r="BA187" s="75" t="s">
        <v>552</v>
      </c>
      <c r="BB187" s="72">
        <v>7</v>
      </c>
      <c r="BC187" s="72" t="s">
        <v>134</v>
      </c>
      <c r="BH187" s="72" t="s">
        <v>122</v>
      </c>
      <c r="BI187" s="72" t="s">
        <v>593</v>
      </c>
      <c r="BJ187" s="72">
        <v>6.5</v>
      </c>
    </row>
    <row r="188" spans="52:62" x14ac:dyDescent="0.25">
      <c r="AZ188" s="72" t="s">
        <v>132</v>
      </c>
      <c r="BA188" s="74" t="s">
        <v>553</v>
      </c>
      <c r="BB188" s="72">
        <v>3</v>
      </c>
      <c r="BC188" s="72" t="s">
        <v>474</v>
      </c>
      <c r="BH188" s="72" t="s">
        <v>122</v>
      </c>
      <c r="BI188" s="72" t="s">
        <v>349</v>
      </c>
      <c r="BJ188" s="72">
        <v>6.5</v>
      </c>
    </row>
    <row r="189" spans="52:62" x14ac:dyDescent="0.25">
      <c r="AZ189" s="72" t="s">
        <v>149</v>
      </c>
      <c r="BA189" s="74" t="s">
        <v>553</v>
      </c>
      <c r="BB189" s="72">
        <v>5</v>
      </c>
      <c r="BC189" s="72" t="s">
        <v>474</v>
      </c>
      <c r="BH189" s="72" t="s">
        <v>122</v>
      </c>
      <c r="BI189" s="72" t="s">
        <v>366</v>
      </c>
      <c r="BJ189" s="72">
        <v>6.5</v>
      </c>
    </row>
    <row r="190" spans="52:62" x14ac:dyDescent="0.25">
      <c r="AZ190" s="72" t="s">
        <v>158</v>
      </c>
      <c r="BA190" s="74" t="s">
        <v>553</v>
      </c>
      <c r="BB190" s="72">
        <v>6</v>
      </c>
      <c r="BC190" s="72" t="s">
        <v>474</v>
      </c>
      <c r="BH190" s="72" t="s">
        <v>122</v>
      </c>
      <c r="BI190" s="72" t="s">
        <v>578</v>
      </c>
      <c r="BJ190" s="72">
        <v>6.5</v>
      </c>
    </row>
    <row r="191" spans="52:62" x14ac:dyDescent="0.25">
      <c r="AZ191" s="72" t="s">
        <v>167</v>
      </c>
      <c r="BA191" s="74" t="s">
        <v>553</v>
      </c>
      <c r="BB191" s="72">
        <v>7</v>
      </c>
      <c r="BC191" s="72" t="s">
        <v>474</v>
      </c>
      <c r="BH191" s="72" t="s">
        <v>122</v>
      </c>
      <c r="BI191" s="72" t="s">
        <v>461</v>
      </c>
      <c r="BJ191" s="72">
        <v>6.5</v>
      </c>
    </row>
    <row r="192" spans="52:62" x14ac:dyDescent="0.25">
      <c r="AZ192" s="72" t="s">
        <v>163</v>
      </c>
      <c r="BA192" s="74" t="s">
        <v>553</v>
      </c>
      <c r="BB192" s="72">
        <v>7</v>
      </c>
      <c r="BC192" s="72" t="s">
        <v>474</v>
      </c>
      <c r="BH192" s="72" t="s">
        <v>122</v>
      </c>
      <c r="BI192" s="72" t="s">
        <v>548</v>
      </c>
      <c r="BJ192" s="72">
        <v>6.5</v>
      </c>
    </row>
    <row r="193" spans="52:62" x14ac:dyDescent="0.25">
      <c r="AZ193" s="72" t="s">
        <v>132</v>
      </c>
      <c r="BA193" s="74" t="s">
        <v>558</v>
      </c>
      <c r="BB193" s="72">
        <v>3</v>
      </c>
      <c r="BC193" s="72" t="s">
        <v>474</v>
      </c>
      <c r="BH193" s="72" t="s">
        <v>122</v>
      </c>
      <c r="BI193" s="72" t="s">
        <v>452</v>
      </c>
      <c r="BJ193" s="72">
        <v>6.5</v>
      </c>
    </row>
    <row r="194" spans="52:62" x14ac:dyDescent="0.25">
      <c r="AZ194" s="72" t="s">
        <v>149</v>
      </c>
      <c r="BA194" s="74" t="s">
        <v>558</v>
      </c>
      <c r="BB194" s="72">
        <v>5</v>
      </c>
      <c r="BC194" s="72" t="s">
        <v>474</v>
      </c>
      <c r="BH194" s="72" t="s">
        <v>122</v>
      </c>
      <c r="BI194" s="72" t="s">
        <v>503</v>
      </c>
      <c r="BJ194" s="72">
        <v>6.5</v>
      </c>
    </row>
    <row r="195" spans="52:62" x14ac:dyDescent="0.25">
      <c r="AZ195" s="72" t="s">
        <v>158</v>
      </c>
      <c r="BA195" s="74" t="s">
        <v>558</v>
      </c>
      <c r="BB195" s="72">
        <v>6</v>
      </c>
      <c r="BC195" s="72" t="s">
        <v>474</v>
      </c>
      <c r="BH195" s="72" t="s">
        <v>122</v>
      </c>
      <c r="BI195" s="72" t="s">
        <v>520</v>
      </c>
      <c r="BJ195" s="72">
        <v>6.5</v>
      </c>
    </row>
    <row r="196" spans="52:62" x14ac:dyDescent="0.25">
      <c r="AZ196" s="72" t="s">
        <v>167</v>
      </c>
      <c r="BA196" s="74" t="s">
        <v>558</v>
      </c>
      <c r="BB196" s="72">
        <v>7</v>
      </c>
      <c r="BC196" s="72" t="s">
        <v>474</v>
      </c>
      <c r="BH196" s="72" t="s">
        <v>122</v>
      </c>
      <c r="BI196" s="72" t="s">
        <v>563</v>
      </c>
      <c r="BJ196" s="72">
        <v>4.5</v>
      </c>
    </row>
    <row r="197" spans="52:62" x14ac:dyDescent="0.25">
      <c r="AZ197" s="72" t="s">
        <v>163</v>
      </c>
      <c r="BA197" s="74" t="s">
        <v>558</v>
      </c>
      <c r="BB197" s="72">
        <v>7</v>
      </c>
      <c r="BC197" s="72" t="s">
        <v>474</v>
      </c>
      <c r="BH197" s="72" t="s">
        <v>122</v>
      </c>
      <c r="BI197" s="72" t="s">
        <v>280</v>
      </c>
      <c r="BJ197" s="72">
        <v>4.5</v>
      </c>
    </row>
    <row r="198" spans="52:62" x14ac:dyDescent="0.25">
      <c r="AZ198" s="72" t="s">
        <v>132</v>
      </c>
      <c r="BA198" s="74" t="s">
        <v>245</v>
      </c>
      <c r="BB198" s="72">
        <v>3</v>
      </c>
      <c r="BC198" s="72" t="s">
        <v>474</v>
      </c>
      <c r="BH198" s="72" t="s">
        <v>122</v>
      </c>
      <c r="BI198" s="72" t="s">
        <v>447</v>
      </c>
      <c r="BJ198" s="72">
        <v>4.5</v>
      </c>
    </row>
    <row r="199" spans="52:62" x14ac:dyDescent="0.25">
      <c r="AZ199" s="72" t="s">
        <v>149</v>
      </c>
      <c r="BA199" s="74" t="s">
        <v>245</v>
      </c>
      <c r="BB199" s="72">
        <v>5</v>
      </c>
      <c r="BC199" s="72" t="s">
        <v>474</v>
      </c>
      <c r="BH199" s="72" t="s">
        <v>122</v>
      </c>
      <c r="BI199" s="72" t="s">
        <v>404</v>
      </c>
      <c r="BJ199" s="72">
        <v>4.5</v>
      </c>
    </row>
    <row r="200" spans="52:62" x14ac:dyDescent="0.25">
      <c r="AZ200" s="72" t="s">
        <v>158</v>
      </c>
      <c r="BA200" s="74" t="s">
        <v>245</v>
      </c>
      <c r="BB200" s="72">
        <v>6</v>
      </c>
      <c r="BC200" s="72" t="s">
        <v>474</v>
      </c>
      <c r="BH200" s="72" t="s">
        <v>122</v>
      </c>
      <c r="BI200" s="72" t="s">
        <v>557</v>
      </c>
      <c r="BJ200" s="72">
        <v>4.5</v>
      </c>
    </row>
    <row r="201" spans="52:62" x14ac:dyDescent="0.25">
      <c r="AZ201" s="72" t="s">
        <v>167</v>
      </c>
      <c r="BA201" s="74" t="s">
        <v>245</v>
      </c>
      <c r="BB201" s="72">
        <v>7</v>
      </c>
      <c r="BC201" s="72" t="s">
        <v>474</v>
      </c>
      <c r="BH201" s="72" t="s">
        <v>122</v>
      </c>
      <c r="BI201" s="72" t="s">
        <v>333</v>
      </c>
      <c r="BJ201" s="72">
        <v>4.5</v>
      </c>
    </row>
    <row r="202" spans="52:62" x14ac:dyDescent="0.25">
      <c r="AZ202" s="72" t="s">
        <v>163</v>
      </c>
      <c r="BA202" s="74" t="s">
        <v>245</v>
      </c>
      <c r="BB202" s="72">
        <v>7</v>
      </c>
      <c r="BC202" s="72" t="s">
        <v>474</v>
      </c>
      <c r="BH202" s="72" t="s">
        <v>122</v>
      </c>
      <c r="BI202" s="72" t="s">
        <v>551</v>
      </c>
      <c r="BJ202" s="72">
        <v>4.5</v>
      </c>
    </row>
    <row r="203" spans="52:62" x14ac:dyDescent="0.25">
      <c r="AZ203" s="72" t="s">
        <v>132</v>
      </c>
      <c r="BA203" s="74" t="s">
        <v>386</v>
      </c>
      <c r="BB203" s="72">
        <v>3</v>
      </c>
      <c r="BC203" s="72" t="s">
        <v>474</v>
      </c>
      <c r="BH203" s="72" t="s">
        <v>122</v>
      </c>
      <c r="BI203" s="72" t="s">
        <v>363</v>
      </c>
      <c r="BJ203" s="72">
        <v>4.5</v>
      </c>
    </row>
    <row r="204" spans="52:62" x14ac:dyDescent="0.25">
      <c r="AZ204" s="72" t="s">
        <v>149</v>
      </c>
      <c r="BA204" s="74" t="s">
        <v>386</v>
      </c>
      <c r="BB204" s="72">
        <v>5</v>
      </c>
      <c r="BC204" s="72" t="s">
        <v>474</v>
      </c>
      <c r="BH204" s="72" t="s">
        <v>122</v>
      </c>
      <c r="BI204" s="72" t="s">
        <v>432</v>
      </c>
      <c r="BJ204" s="72">
        <v>4.5</v>
      </c>
    </row>
    <row r="205" spans="52:62" x14ac:dyDescent="0.25">
      <c r="AZ205" s="72" t="s">
        <v>158</v>
      </c>
      <c r="BA205" s="74" t="s">
        <v>386</v>
      </c>
      <c r="BB205" s="72">
        <v>6</v>
      </c>
      <c r="BC205" s="72" t="s">
        <v>474</v>
      </c>
      <c r="BH205" s="72" t="s">
        <v>122</v>
      </c>
      <c r="BI205" s="72" t="s">
        <v>475</v>
      </c>
      <c r="BJ205" s="72">
        <v>4.5</v>
      </c>
    </row>
    <row r="206" spans="52:62" x14ac:dyDescent="0.25">
      <c r="AZ206" s="72" t="s">
        <v>167</v>
      </c>
      <c r="BA206" s="74" t="s">
        <v>386</v>
      </c>
      <c r="BB206" s="72">
        <v>7</v>
      </c>
      <c r="BC206" s="72" t="s">
        <v>474</v>
      </c>
      <c r="BH206" s="72" t="s">
        <v>122</v>
      </c>
      <c r="BI206" s="72" t="s">
        <v>419</v>
      </c>
      <c r="BJ206" s="72">
        <v>4.5</v>
      </c>
    </row>
    <row r="207" spans="52:62" x14ac:dyDescent="0.25">
      <c r="AZ207" s="72" t="s">
        <v>163</v>
      </c>
      <c r="BA207" s="74" t="s">
        <v>386</v>
      </c>
      <c r="BB207" s="72">
        <v>7</v>
      </c>
      <c r="BC207" s="72" t="s">
        <v>474</v>
      </c>
      <c r="BH207" s="72" t="s">
        <v>122</v>
      </c>
      <c r="BI207" s="72" t="s">
        <v>562</v>
      </c>
      <c r="BJ207" s="72">
        <v>5.5</v>
      </c>
    </row>
    <row r="208" spans="52:62" x14ac:dyDescent="0.25">
      <c r="AZ208" s="72" t="s">
        <v>132</v>
      </c>
      <c r="BA208" s="75" t="s">
        <v>390</v>
      </c>
      <c r="BB208" s="72">
        <v>3</v>
      </c>
      <c r="BC208" s="72" t="s">
        <v>295</v>
      </c>
      <c r="BH208" s="72" t="s">
        <v>122</v>
      </c>
      <c r="BI208" s="72" t="s">
        <v>274</v>
      </c>
      <c r="BJ208" s="72">
        <v>5.5</v>
      </c>
    </row>
    <row r="209" spans="52:62" x14ac:dyDescent="0.25">
      <c r="AZ209" s="72" t="s">
        <v>149</v>
      </c>
      <c r="BA209" s="75" t="s">
        <v>390</v>
      </c>
      <c r="BB209" s="72">
        <v>5</v>
      </c>
      <c r="BC209" s="72" t="s">
        <v>295</v>
      </c>
      <c r="BH209" s="72" t="s">
        <v>122</v>
      </c>
      <c r="BI209" s="72" t="s">
        <v>443</v>
      </c>
      <c r="BJ209" s="72">
        <v>5.5</v>
      </c>
    </row>
    <row r="210" spans="52:62" x14ac:dyDescent="0.25">
      <c r="AZ210" s="72" t="s">
        <v>158</v>
      </c>
      <c r="BA210" s="75" t="s">
        <v>390</v>
      </c>
      <c r="BB210" s="72">
        <v>6</v>
      </c>
      <c r="BC210" s="72" t="s">
        <v>295</v>
      </c>
      <c r="BH210" s="72" t="s">
        <v>122</v>
      </c>
      <c r="BI210" s="72" t="s">
        <v>400</v>
      </c>
      <c r="BJ210" s="72">
        <v>5.5</v>
      </c>
    </row>
    <row r="211" spans="52:62" x14ac:dyDescent="0.25">
      <c r="AZ211" s="72" t="s">
        <v>167</v>
      </c>
      <c r="BA211" s="75" t="s">
        <v>390</v>
      </c>
      <c r="BB211" s="72">
        <v>7</v>
      </c>
      <c r="BC211" s="72" t="s">
        <v>295</v>
      </c>
      <c r="BH211" s="72" t="s">
        <v>122</v>
      </c>
      <c r="BI211" s="72" t="s">
        <v>555</v>
      </c>
      <c r="BJ211" s="72">
        <v>5.5</v>
      </c>
    </row>
    <row r="212" spans="52:62" x14ac:dyDescent="0.25">
      <c r="AZ212" s="72" t="s">
        <v>163</v>
      </c>
      <c r="BA212" s="75" t="s">
        <v>390</v>
      </c>
      <c r="BB212" s="72">
        <v>7</v>
      </c>
      <c r="BC212" s="72" t="s">
        <v>295</v>
      </c>
      <c r="BH212" s="72" t="s">
        <v>122</v>
      </c>
      <c r="BI212" s="72" t="s">
        <v>324</v>
      </c>
      <c r="BJ212" s="72">
        <v>5.5</v>
      </c>
    </row>
    <row r="213" spans="52:62" x14ac:dyDescent="0.25">
      <c r="AZ213" s="72" t="s">
        <v>132</v>
      </c>
      <c r="BA213" s="75" t="s">
        <v>469</v>
      </c>
      <c r="BB213" s="72">
        <v>4</v>
      </c>
      <c r="BC213" s="72" t="s">
        <v>295</v>
      </c>
      <c r="BH213" s="72" t="s">
        <v>122</v>
      </c>
      <c r="BI213" s="72" t="s">
        <v>550</v>
      </c>
      <c r="BJ213" s="72">
        <v>5.5</v>
      </c>
    </row>
    <row r="214" spans="52:62" x14ac:dyDescent="0.25">
      <c r="AZ214" s="72" t="s">
        <v>149</v>
      </c>
      <c r="BA214" s="75" t="s">
        <v>469</v>
      </c>
      <c r="BB214" s="72">
        <v>6</v>
      </c>
      <c r="BC214" s="72" t="s">
        <v>295</v>
      </c>
      <c r="BH214" s="72" t="s">
        <v>122</v>
      </c>
      <c r="BI214" s="72" t="s">
        <v>359</v>
      </c>
      <c r="BJ214" s="72">
        <v>5.5</v>
      </c>
    </row>
    <row r="215" spans="52:62" x14ac:dyDescent="0.25">
      <c r="AZ215" s="72" t="s">
        <v>132</v>
      </c>
      <c r="BA215" s="74" t="s">
        <v>481</v>
      </c>
      <c r="BB215" s="72">
        <v>4</v>
      </c>
      <c r="BC215" s="72" t="s">
        <v>295</v>
      </c>
      <c r="BH215" s="72" t="s">
        <v>122</v>
      </c>
      <c r="BI215" s="72" t="s">
        <v>429</v>
      </c>
      <c r="BJ215" s="72">
        <v>5.5</v>
      </c>
    </row>
    <row r="216" spans="52:62" x14ac:dyDescent="0.25">
      <c r="AZ216" s="72" t="s">
        <v>149</v>
      </c>
      <c r="BA216" s="74" t="s">
        <v>481</v>
      </c>
      <c r="BB216" s="72">
        <v>6</v>
      </c>
      <c r="BC216" s="72" t="s">
        <v>295</v>
      </c>
      <c r="BH216" s="72" t="s">
        <v>122</v>
      </c>
      <c r="BI216" s="81" t="s">
        <v>470</v>
      </c>
      <c r="BJ216" s="72">
        <v>5.5</v>
      </c>
    </row>
    <row r="217" spans="52:62" x14ac:dyDescent="0.25">
      <c r="AZ217" s="72" t="s">
        <v>132</v>
      </c>
      <c r="BA217" s="74" t="s">
        <v>377</v>
      </c>
      <c r="BB217" s="72">
        <v>4</v>
      </c>
      <c r="BC217" s="72" t="s">
        <v>295</v>
      </c>
      <c r="BH217" s="72" t="s">
        <v>122</v>
      </c>
      <c r="BI217" s="81" t="s">
        <v>415</v>
      </c>
      <c r="BJ217" s="72">
        <v>5.5</v>
      </c>
    </row>
    <row r="218" spans="52:62" x14ac:dyDescent="0.25">
      <c r="AZ218" s="72" t="s">
        <v>149</v>
      </c>
      <c r="BA218" s="74" t="s">
        <v>377</v>
      </c>
      <c r="BB218" s="72">
        <v>6</v>
      </c>
      <c r="BC218" s="72" t="s">
        <v>295</v>
      </c>
      <c r="BH218" s="72" t="s">
        <v>122</v>
      </c>
      <c r="BI218" s="72" t="s">
        <v>205</v>
      </c>
      <c r="BJ218" s="72">
        <v>3.5</v>
      </c>
    </row>
    <row r="219" spans="52:62" x14ac:dyDescent="0.25">
      <c r="AZ219" s="72" t="s">
        <v>132</v>
      </c>
      <c r="BA219" s="74" t="s">
        <v>396</v>
      </c>
      <c r="BB219" s="72">
        <v>4</v>
      </c>
      <c r="BC219" s="72" t="s">
        <v>295</v>
      </c>
      <c r="BH219" s="72" t="s">
        <v>122</v>
      </c>
      <c r="BI219" s="72" t="s">
        <v>427</v>
      </c>
      <c r="BJ219" s="72">
        <v>3.5</v>
      </c>
    </row>
    <row r="220" spans="52:62" x14ac:dyDescent="0.25">
      <c r="AZ220" s="72" t="s">
        <v>149</v>
      </c>
      <c r="BA220" s="74" t="s">
        <v>396</v>
      </c>
      <c r="BB220" s="72">
        <v>6</v>
      </c>
      <c r="BC220" s="72" t="s">
        <v>295</v>
      </c>
      <c r="BH220" s="72" t="s">
        <v>122</v>
      </c>
      <c r="BI220" s="72" t="s">
        <v>424</v>
      </c>
      <c r="BJ220" s="72">
        <v>3.5</v>
      </c>
    </row>
    <row r="221" spans="52:62" x14ac:dyDescent="0.25">
      <c r="AZ221" s="72" t="s">
        <v>132</v>
      </c>
      <c r="BA221" s="74" t="s">
        <v>477</v>
      </c>
      <c r="BB221" s="72">
        <v>4.5</v>
      </c>
      <c r="BC221" s="72" t="s">
        <v>295</v>
      </c>
      <c r="BH221" s="72" t="s">
        <v>122</v>
      </c>
      <c r="BI221" s="72" t="s">
        <v>228</v>
      </c>
      <c r="BJ221" s="72">
        <v>3.5</v>
      </c>
    </row>
    <row r="222" spans="52:62" x14ac:dyDescent="0.25">
      <c r="AZ222" s="72" t="s">
        <v>132</v>
      </c>
      <c r="BA222" s="74" t="s">
        <v>380</v>
      </c>
      <c r="BB222" s="72">
        <v>4.5</v>
      </c>
      <c r="BC222" s="72" t="s">
        <v>295</v>
      </c>
      <c r="BH222" s="72" t="s">
        <v>122</v>
      </c>
      <c r="BI222" s="72" t="s">
        <v>476</v>
      </c>
      <c r="BJ222" s="72">
        <v>3.5</v>
      </c>
    </row>
    <row r="223" spans="52:62" x14ac:dyDescent="0.25">
      <c r="AZ223" s="72" t="s">
        <v>132</v>
      </c>
      <c r="BA223" s="74" t="s">
        <v>559</v>
      </c>
      <c r="BB223" s="72">
        <v>5</v>
      </c>
      <c r="BC223" s="72" t="s">
        <v>295</v>
      </c>
      <c r="BH223" s="72" t="s">
        <v>122</v>
      </c>
      <c r="BI223" s="72" t="s">
        <v>334</v>
      </c>
      <c r="BJ223" s="72">
        <v>3.5</v>
      </c>
    </row>
    <row r="224" spans="52:62" x14ac:dyDescent="0.25">
      <c r="AZ224" s="72" t="s">
        <v>132</v>
      </c>
      <c r="BA224" s="74" t="s">
        <v>382</v>
      </c>
      <c r="BB224" s="72">
        <v>5.5</v>
      </c>
      <c r="BC224" s="72" t="s">
        <v>295</v>
      </c>
      <c r="BH224" s="72" t="s">
        <v>122</v>
      </c>
      <c r="BI224" s="72" t="s">
        <v>353</v>
      </c>
      <c r="BJ224" s="72">
        <v>3.5</v>
      </c>
    </row>
    <row r="225" spans="52:62" x14ac:dyDescent="0.25">
      <c r="AZ225" s="72" t="s">
        <v>132</v>
      </c>
      <c r="BA225" s="74" t="s">
        <v>399</v>
      </c>
      <c r="BB225" s="72">
        <v>5.5</v>
      </c>
      <c r="BC225" s="72" t="s">
        <v>295</v>
      </c>
      <c r="BH225" s="72" t="s">
        <v>122</v>
      </c>
      <c r="BI225" s="72" t="s">
        <v>340</v>
      </c>
      <c r="BJ225" s="72">
        <v>3.5</v>
      </c>
    </row>
    <row r="226" spans="52:62" x14ac:dyDescent="0.25">
      <c r="AZ226" s="72" t="s">
        <v>132</v>
      </c>
      <c r="BA226" s="74" t="s">
        <v>494</v>
      </c>
      <c r="BB226" s="72">
        <v>1</v>
      </c>
      <c r="BC226" s="72" t="s">
        <v>295</v>
      </c>
      <c r="BH226" s="72" t="s">
        <v>122</v>
      </c>
      <c r="BI226" s="72" t="s">
        <v>504</v>
      </c>
      <c r="BJ226" s="72">
        <v>3.5</v>
      </c>
    </row>
    <row r="227" spans="52:62" x14ac:dyDescent="0.25">
      <c r="AZ227" s="72" t="s">
        <v>149</v>
      </c>
      <c r="BA227" s="72" t="s">
        <v>494</v>
      </c>
      <c r="BB227" s="72">
        <v>1.25</v>
      </c>
      <c r="BC227" s="72" t="s">
        <v>295</v>
      </c>
      <c r="BH227" s="72" t="s">
        <v>122</v>
      </c>
      <c r="BI227" s="72" t="s">
        <v>531</v>
      </c>
      <c r="BJ227" s="72">
        <v>3.5</v>
      </c>
    </row>
    <row r="228" spans="52:62" x14ac:dyDescent="0.25">
      <c r="AZ228" s="72" t="s">
        <v>158</v>
      </c>
      <c r="BA228" s="72" t="s">
        <v>494</v>
      </c>
      <c r="BB228" s="72">
        <v>1.5</v>
      </c>
      <c r="BC228" s="72" t="s">
        <v>295</v>
      </c>
      <c r="BH228" s="72" t="s">
        <v>122</v>
      </c>
      <c r="BI228" s="72" t="s">
        <v>310</v>
      </c>
      <c r="BJ228" s="72">
        <v>3.5</v>
      </c>
    </row>
    <row r="229" spans="52:62" x14ac:dyDescent="0.25">
      <c r="AZ229" s="72" t="s">
        <v>167</v>
      </c>
      <c r="BA229" s="72" t="s">
        <v>494</v>
      </c>
      <c r="BB229" s="72">
        <v>1.75</v>
      </c>
      <c r="BC229" s="72" t="s">
        <v>295</v>
      </c>
      <c r="BH229" s="72" t="s">
        <v>122</v>
      </c>
      <c r="BI229" s="72" t="s">
        <v>448</v>
      </c>
      <c r="BJ229" s="72">
        <v>3.5</v>
      </c>
    </row>
    <row r="230" spans="52:62" x14ac:dyDescent="0.25">
      <c r="AZ230" s="72" t="s">
        <v>163</v>
      </c>
      <c r="BA230" s="72" t="s">
        <v>494</v>
      </c>
      <c r="BB230" s="72">
        <v>1.75</v>
      </c>
      <c r="BC230" s="72" t="s">
        <v>295</v>
      </c>
      <c r="BH230" s="72" t="s">
        <v>122</v>
      </c>
      <c r="BI230" s="72" t="s">
        <v>462</v>
      </c>
      <c r="BJ230" s="72">
        <v>3.5</v>
      </c>
    </row>
    <row r="231" spans="52:62" x14ac:dyDescent="0.25">
      <c r="AZ231" s="72" t="s">
        <v>155</v>
      </c>
      <c r="BA231" s="72" t="s">
        <v>494</v>
      </c>
      <c r="BB231" s="72">
        <v>2</v>
      </c>
      <c r="BC231" s="72" t="s">
        <v>295</v>
      </c>
      <c r="BH231" s="72" t="s">
        <v>122</v>
      </c>
      <c r="BI231" s="68" t="s">
        <v>479</v>
      </c>
      <c r="BJ231" s="72">
        <v>3.5</v>
      </c>
    </row>
    <row r="232" spans="52:62" x14ac:dyDescent="0.25">
      <c r="AZ232" s="72" t="s">
        <v>129</v>
      </c>
      <c r="BA232" s="72" t="s">
        <v>494</v>
      </c>
      <c r="BB232" s="72">
        <v>3</v>
      </c>
      <c r="BC232" s="72" t="s">
        <v>295</v>
      </c>
      <c r="BH232" s="72" t="s">
        <v>122</v>
      </c>
      <c r="BI232" s="72" t="s">
        <v>325</v>
      </c>
      <c r="BJ232" s="72">
        <v>3.5</v>
      </c>
    </row>
    <row r="233" spans="52:62" x14ac:dyDescent="0.25">
      <c r="AZ233" s="72" t="s">
        <v>132</v>
      </c>
      <c r="BA233" s="72" t="s">
        <v>373</v>
      </c>
      <c r="BB233" s="72">
        <v>1</v>
      </c>
      <c r="BC233" s="72" t="s">
        <v>295</v>
      </c>
      <c r="BH233" s="72" t="s">
        <v>122</v>
      </c>
      <c r="BI233" s="72" t="s">
        <v>592</v>
      </c>
      <c r="BJ233" s="72">
        <v>3.5</v>
      </c>
    </row>
    <row r="234" spans="52:62" x14ac:dyDescent="0.25">
      <c r="AZ234" s="72" t="s">
        <v>149</v>
      </c>
      <c r="BA234" s="72" t="s">
        <v>373</v>
      </c>
      <c r="BB234" s="72">
        <v>1.25</v>
      </c>
      <c r="BC234" s="72" t="s">
        <v>295</v>
      </c>
      <c r="BH234" s="72" t="s">
        <v>122</v>
      </c>
      <c r="BI234" s="72" t="s">
        <v>524</v>
      </c>
      <c r="BJ234" s="72">
        <v>4.5</v>
      </c>
    </row>
    <row r="235" spans="52:62" x14ac:dyDescent="0.25">
      <c r="AZ235" s="72" t="s">
        <v>158</v>
      </c>
      <c r="BA235" s="72" t="s">
        <v>373</v>
      </c>
      <c r="BB235" s="72">
        <v>1.5</v>
      </c>
      <c r="BC235" s="72" t="s">
        <v>295</v>
      </c>
      <c r="BH235" s="72" t="s">
        <v>122</v>
      </c>
      <c r="BI235" s="72" t="s">
        <v>579</v>
      </c>
      <c r="BJ235" s="72">
        <v>4.5</v>
      </c>
    </row>
    <row r="236" spans="52:62" x14ac:dyDescent="0.25">
      <c r="AZ236" s="72" t="s">
        <v>167</v>
      </c>
      <c r="BA236" s="72" t="s">
        <v>373</v>
      </c>
      <c r="BB236" s="72">
        <v>1.75</v>
      </c>
      <c r="BC236" s="72" t="s">
        <v>295</v>
      </c>
      <c r="BH236" s="72" t="s">
        <v>122</v>
      </c>
      <c r="BI236" s="72" t="s">
        <v>233</v>
      </c>
      <c r="BJ236" s="72">
        <v>4.5</v>
      </c>
    </row>
    <row r="237" spans="52:62" x14ac:dyDescent="0.25">
      <c r="AZ237" s="72" t="s">
        <v>163</v>
      </c>
      <c r="BA237" s="72" t="s">
        <v>373</v>
      </c>
      <c r="BB237" s="72">
        <v>1.75</v>
      </c>
      <c r="BC237" s="72" t="s">
        <v>295</v>
      </c>
      <c r="BH237" s="72" t="s">
        <v>122</v>
      </c>
      <c r="BI237" s="72" t="s">
        <v>539</v>
      </c>
      <c r="BJ237" s="72">
        <v>4.5</v>
      </c>
    </row>
    <row r="238" spans="52:62" x14ac:dyDescent="0.25">
      <c r="AZ238" s="72" t="s">
        <v>155</v>
      </c>
      <c r="BA238" s="72" t="s">
        <v>373</v>
      </c>
      <c r="BB238" s="72">
        <v>2</v>
      </c>
      <c r="BC238" s="72" t="s">
        <v>295</v>
      </c>
      <c r="BH238" s="72" t="s">
        <v>122</v>
      </c>
      <c r="BI238" s="72" t="s">
        <v>394</v>
      </c>
      <c r="BJ238" s="72">
        <v>4.5</v>
      </c>
    </row>
    <row r="239" spans="52:62" x14ac:dyDescent="0.25">
      <c r="AZ239" s="72" t="s">
        <v>129</v>
      </c>
      <c r="BA239" s="72" t="s">
        <v>373</v>
      </c>
      <c r="BB239" s="72">
        <v>3</v>
      </c>
      <c r="BC239" s="72" t="s">
        <v>295</v>
      </c>
      <c r="BH239" s="72" t="s">
        <v>122</v>
      </c>
      <c r="BI239" s="72" t="s">
        <v>439</v>
      </c>
      <c r="BJ239" s="72">
        <v>4.5</v>
      </c>
    </row>
    <row r="240" spans="52:62" x14ac:dyDescent="0.25">
      <c r="AZ240" s="72" t="s">
        <v>132</v>
      </c>
      <c r="BA240" s="72" t="s">
        <v>502</v>
      </c>
      <c r="BB240" s="72">
        <v>1.5</v>
      </c>
      <c r="BC240" s="72" t="s">
        <v>295</v>
      </c>
      <c r="BH240" s="72" t="s">
        <v>122</v>
      </c>
      <c r="BI240" s="72" t="s">
        <v>423</v>
      </c>
      <c r="BJ240" s="72">
        <v>4.5</v>
      </c>
    </row>
    <row r="241" spans="52:62" x14ac:dyDescent="0.25">
      <c r="AZ241" s="72" t="s">
        <v>149</v>
      </c>
      <c r="BA241" s="72" t="s">
        <v>502</v>
      </c>
      <c r="BB241" s="72">
        <v>2.5</v>
      </c>
      <c r="BC241" s="72" t="s">
        <v>295</v>
      </c>
      <c r="BH241" s="72" t="s">
        <v>122</v>
      </c>
      <c r="BI241" s="72" t="s">
        <v>561</v>
      </c>
      <c r="BJ241" s="72">
        <v>4.5</v>
      </c>
    </row>
    <row r="242" spans="52:62" x14ac:dyDescent="0.25">
      <c r="AZ242" s="72" t="s">
        <v>158</v>
      </c>
      <c r="BA242" s="72" t="s">
        <v>502</v>
      </c>
      <c r="BB242" s="72">
        <v>3</v>
      </c>
      <c r="BC242" s="72" t="s">
        <v>295</v>
      </c>
      <c r="BH242" s="72" t="s">
        <v>122</v>
      </c>
      <c r="BI242" s="72" t="s">
        <v>573</v>
      </c>
      <c r="BJ242" s="72">
        <v>4.5</v>
      </c>
    </row>
    <row r="243" spans="52:62" x14ac:dyDescent="0.25">
      <c r="AZ243" s="72" t="s">
        <v>167</v>
      </c>
      <c r="BA243" s="72" t="s">
        <v>502</v>
      </c>
      <c r="BB243" s="72">
        <v>3.5</v>
      </c>
      <c r="BC243" s="72" t="s">
        <v>295</v>
      </c>
      <c r="BH243" s="72" t="s">
        <v>122</v>
      </c>
      <c r="BI243" s="72" t="s">
        <v>375</v>
      </c>
      <c r="BJ243" s="72">
        <v>4.5</v>
      </c>
    </row>
    <row r="244" spans="52:62" x14ac:dyDescent="0.25">
      <c r="AZ244" s="72" t="s">
        <v>163</v>
      </c>
      <c r="BA244" s="72" t="s">
        <v>502</v>
      </c>
      <c r="BB244" s="72">
        <v>3.5</v>
      </c>
      <c r="BC244" s="72" t="s">
        <v>295</v>
      </c>
      <c r="BH244" s="72" t="s">
        <v>122</v>
      </c>
      <c r="BI244" s="72" t="s">
        <v>535</v>
      </c>
      <c r="BJ244" s="72">
        <v>4.5</v>
      </c>
    </row>
    <row r="245" spans="52:62" x14ac:dyDescent="0.25">
      <c r="AZ245" s="72" t="s">
        <v>155</v>
      </c>
      <c r="BA245" s="72" t="s">
        <v>502</v>
      </c>
      <c r="BB245" s="72">
        <v>4</v>
      </c>
      <c r="BC245" s="72" t="s">
        <v>295</v>
      </c>
      <c r="BH245" s="72" t="s">
        <v>122</v>
      </c>
      <c r="BI245" s="72" t="s">
        <v>538</v>
      </c>
      <c r="BJ245" s="72">
        <v>4.5</v>
      </c>
    </row>
    <row r="246" spans="52:62" x14ac:dyDescent="0.25">
      <c r="AZ246" s="72" t="s">
        <v>129</v>
      </c>
      <c r="BA246" s="72" t="s">
        <v>502</v>
      </c>
      <c r="BB246" s="72">
        <v>6</v>
      </c>
      <c r="BC246" s="72" t="s">
        <v>295</v>
      </c>
      <c r="BH246" s="72" t="s">
        <v>122</v>
      </c>
      <c r="BI246" s="68" t="s">
        <v>541</v>
      </c>
      <c r="BJ246" s="72">
        <v>4.5</v>
      </c>
    </row>
    <row r="247" spans="52:62" x14ac:dyDescent="0.25">
      <c r="AZ247" s="72" t="s">
        <v>132</v>
      </c>
      <c r="BA247" s="72" t="s">
        <v>505</v>
      </c>
      <c r="BB247" s="72">
        <v>1.5</v>
      </c>
      <c r="BC247" s="72" t="s">
        <v>295</v>
      </c>
      <c r="BH247" s="72" t="s">
        <v>122</v>
      </c>
      <c r="BI247" s="72" t="s">
        <v>218</v>
      </c>
      <c r="BJ247" s="72">
        <v>4.5</v>
      </c>
    </row>
    <row r="248" spans="52:62" x14ac:dyDescent="0.25">
      <c r="AZ248" s="72" t="s">
        <v>149</v>
      </c>
      <c r="BA248" s="72" t="s">
        <v>505</v>
      </c>
      <c r="BB248" s="72">
        <v>2.5</v>
      </c>
      <c r="BC248" s="72" t="s">
        <v>295</v>
      </c>
      <c r="BH248" s="72" t="s">
        <v>122</v>
      </c>
      <c r="BI248" s="72" t="s">
        <v>387</v>
      </c>
      <c r="BJ248" s="72">
        <v>4.5</v>
      </c>
    </row>
    <row r="249" spans="52:62" x14ac:dyDescent="0.25">
      <c r="AZ249" s="72" t="s">
        <v>158</v>
      </c>
      <c r="BA249" s="72" t="s">
        <v>505</v>
      </c>
      <c r="BB249" s="72">
        <v>3</v>
      </c>
      <c r="BC249" s="72" t="s">
        <v>295</v>
      </c>
      <c r="BH249" s="72" t="s">
        <v>122</v>
      </c>
      <c r="BI249" s="72" t="s">
        <v>591</v>
      </c>
      <c r="BJ249" s="72">
        <v>4.5</v>
      </c>
    </row>
    <row r="250" spans="52:62" x14ac:dyDescent="0.25">
      <c r="AZ250" s="72" t="s">
        <v>167</v>
      </c>
      <c r="BA250" s="72" t="s">
        <v>505</v>
      </c>
      <c r="BB250" s="72">
        <v>3.5</v>
      </c>
      <c r="BC250" s="72" t="s">
        <v>295</v>
      </c>
      <c r="BH250" s="72" t="s">
        <v>136</v>
      </c>
      <c r="BI250" s="72" t="s">
        <v>205</v>
      </c>
      <c r="BJ250" s="72">
        <v>4.5</v>
      </c>
    </row>
    <row r="251" spans="52:62" x14ac:dyDescent="0.25">
      <c r="AZ251" s="72" t="s">
        <v>163</v>
      </c>
      <c r="BA251" s="72" t="s">
        <v>505</v>
      </c>
      <c r="BB251" s="72">
        <v>3.5</v>
      </c>
      <c r="BC251" s="72" t="s">
        <v>295</v>
      </c>
      <c r="BH251" s="72" t="s">
        <v>136</v>
      </c>
      <c r="BI251" s="72" t="s">
        <v>427</v>
      </c>
      <c r="BJ251" s="72">
        <v>4.5</v>
      </c>
    </row>
    <row r="252" spans="52:62" x14ac:dyDescent="0.25">
      <c r="AZ252" s="72" t="s">
        <v>155</v>
      </c>
      <c r="BA252" s="72" t="s">
        <v>505</v>
      </c>
      <c r="BB252" s="72">
        <v>4</v>
      </c>
      <c r="BC252" s="72" t="s">
        <v>295</v>
      </c>
      <c r="BH252" s="72" t="s">
        <v>136</v>
      </c>
      <c r="BI252" s="72" t="s">
        <v>424</v>
      </c>
      <c r="BJ252" s="72">
        <v>4.5</v>
      </c>
    </row>
    <row r="253" spans="52:62" x14ac:dyDescent="0.25">
      <c r="AZ253" s="72" t="s">
        <v>129</v>
      </c>
      <c r="BA253" s="72" t="s">
        <v>505</v>
      </c>
      <c r="BB253" s="72">
        <v>6</v>
      </c>
      <c r="BC253" s="72" t="s">
        <v>295</v>
      </c>
      <c r="BH253" s="72" t="s">
        <v>136</v>
      </c>
      <c r="BI253" s="72" t="s">
        <v>228</v>
      </c>
      <c r="BJ253" s="72">
        <v>4.5</v>
      </c>
    </row>
    <row r="254" spans="52:62" x14ac:dyDescent="0.25">
      <c r="AZ254" s="72" t="s">
        <v>132</v>
      </c>
      <c r="BA254" s="72" t="s">
        <v>131</v>
      </c>
      <c r="BB254" s="72">
        <v>1.5</v>
      </c>
      <c r="BC254" s="72" t="s">
        <v>295</v>
      </c>
      <c r="BH254" s="72" t="s">
        <v>136</v>
      </c>
      <c r="BI254" s="72" t="s">
        <v>476</v>
      </c>
      <c r="BJ254" s="72">
        <v>4.5</v>
      </c>
    </row>
    <row r="255" spans="52:62" x14ac:dyDescent="0.25">
      <c r="AZ255" s="72" t="s">
        <v>149</v>
      </c>
      <c r="BA255" s="72" t="s">
        <v>131</v>
      </c>
      <c r="BB255" s="72">
        <v>2.5</v>
      </c>
      <c r="BC255" s="72" t="s">
        <v>295</v>
      </c>
      <c r="BH255" s="72" t="s">
        <v>136</v>
      </c>
      <c r="BI255" s="72" t="s">
        <v>334</v>
      </c>
      <c r="BJ255" s="72">
        <v>4.5</v>
      </c>
    </row>
    <row r="256" spans="52:62" x14ac:dyDescent="0.25">
      <c r="AZ256" s="72" t="s">
        <v>158</v>
      </c>
      <c r="BA256" s="72" t="s">
        <v>131</v>
      </c>
      <c r="BB256" s="72">
        <v>3</v>
      </c>
      <c r="BC256" s="72" t="s">
        <v>295</v>
      </c>
      <c r="BH256" s="72" t="s">
        <v>136</v>
      </c>
      <c r="BI256" s="72" t="s">
        <v>353</v>
      </c>
      <c r="BJ256" s="72">
        <v>4.5</v>
      </c>
    </row>
    <row r="257" spans="52:62" x14ac:dyDescent="0.25">
      <c r="AZ257" s="72" t="s">
        <v>167</v>
      </c>
      <c r="BA257" s="72" t="s">
        <v>131</v>
      </c>
      <c r="BB257" s="72">
        <v>3.5</v>
      </c>
      <c r="BC257" s="72" t="s">
        <v>295</v>
      </c>
      <c r="BH257" s="72" t="s">
        <v>136</v>
      </c>
      <c r="BI257" s="72" t="s">
        <v>340</v>
      </c>
      <c r="BJ257" s="72">
        <v>4.5</v>
      </c>
    </row>
    <row r="258" spans="52:62" x14ac:dyDescent="0.25">
      <c r="AZ258" s="72" t="s">
        <v>163</v>
      </c>
      <c r="BA258" s="72" t="s">
        <v>131</v>
      </c>
      <c r="BB258" s="72">
        <v>3.5</v>
      </c>
      <c r="BC258" s="72" t="s">
        <v>295</v>
      </c>
      <c r="BH258" s="72" t="s">
        <v>136</v>
      </c>
      <c r="BI258" s="72" t="s">
        <v>504</v>
      </c>
      <c r="BJ258" s="72">
        <v>4.5</v>
      </c>
    </row>
    <row r="259" spans="52:62" x14ac:dyDescent="0.25">
      <c r="AZ259" s="72" t="s">
        <v>155</v>
      </c>
      <c r="BA259" s="72" t="s">
        <v>131</v>
      </c>
      <c r="BB259" s="72">
        <v>4</v>
      </c>
      <c r="BC259" s="72" t="s">
        <v>295</v>
      </c>
      <c r="BH259" s="72" t="s">
        <v>136</v>
      </c>
      <c r="BI259" s="72" t="s">
        <v>531</v>
      </c>
      <c r="BJ259" s="72">
        <v>4.5</v>
      </c>
    </row>
    <row r="260" spans="52:62" x14ac:dyDescent="0.25">
      <c r="AZ260" s="72" t="s">
        <v>129</v>
      </c>
      <c r="BA260" s="72" t="s">
        <v>131</v>
      </c>
      <c r="BB260" s="72">
        <v>6</v>
      </c>
      <c r="BC260" s="72" t="s">
        <v>295</v>
      </c>
      <c r="BH260" s="72" t="s">
        <v>136</v>
      </c>
      <c r="BI260" s="72" t="s">
        <v>310</v>
      </c>
      <c r="BJ260" s="72">
        <v>4.5</v>
      </c>
    </row>
    <row r="261" spans="52:62" x14ac:dyDescent="0.25">
      <c r="AZ261" s="72" t="s">
        <v>132</v>
      </c>
      <c r="BA261" s="72" t="s">
        <v>565</v>
      </c>
      <c r="BB261" s="72">
        <v>2</v>
      </c>
      <c r="BC261" s="72" t="s">
        <v>295</v>
      </c>
      <c r="BH261" s="72" t="s">
        <v>136</v>
      </c>
      <c r="BI261" s="72" t="s">
        <v>448</v>
      </c>
      <c r="BJ261" s="72">
        <v>4.5</v>
      </c>
    </row>
    <row r="262" spans="52:62" x14ac:dyDescent="0.25">
      <c r="AZ262" s="72" t="s">
        <v>149</v>
      </c>
      <c r="BA262" s="72" t="s">
        <v>565</v>
      </c>
      <c r="BB262" s="72">
        <v>3</v>
      </c>
      <c r="BC262" s="72" t="s">
        <v>295</v>
      </c>
      <c r="BH262" s="72" t="s">
        <v>136</v>
      </c>
      <c r="BI262" s="72" t="s">
        <v>462</v>
      </c>
      <c r="BJ262" s="72">
        <v>4.5</v>
      </c>
    </row>
    <row r="263" spans="52:62" x14ac:dyDescent="0.25">
      <c r="AZ263" s="72" t="s">
        <v>158</v>
      </c>
      <c r="BA263" s="72" t="s">
        <v>565</v>
      </c>
      <c r="BB263" s="72">
        <v>3.5</v>
      </c>
      <c r="BC263" s="72" t="s">
        <v>295</v>
      </c>
      <c r="BH263" s="72" t="s">
        <v>136</v>
      </c>
      <c r="BI263" s="68" t="s">
        <v>479</v>
      </c>
      <c r="BJ263" s="72">
        <v>4.5</v>
      </c>
    </row>
    <row r="264" spans="52:62" x14ac:dyDescent="0.25">
      <c r="AZ264" s="72" t="s">
        <v>167</v>
      </c>
      <c r="BA264" s="72" t="s">
        <v>565</v>
      </c>
      <c r="BB264" s="72">
        <v>4</v>
      </c>
      <c r="BC264" s="72" t="s">
        <v>295</v>
      </c>
      <c r="BH264" s="72" t="s">
        <v>136</v>
      </c>
      <c r="BI264" s="72" t="s">
        <v>325</v>
      </c>
      <c r="BJ264" s="72">
        <v>4.5</v>
      </c>
    </row>
    <row r="265" spans="52:62" x14ac:dyDescent="0.25">
      <c r="AZ265" s="72" t="s">
        <v>163</v>
      </c>
      <c r="BA265" s="72" t="s">
        <v>565</v>
      </c>
      <c r="BB265" s="72">
        <v>4</v>
      </c>
      <c r="BC265" s="72" t="s">
        <v>295</v>
      </c>
      <c r="BH265" s="72" t="s">
        <v>136</v>
      </c>
      <c r="BI265" s="68" t="s">
        <v>592</v>
      </c>
      <c r="BJ265" s="72">
        <v>4.5</v>
      </c>
    </row>
    <row r="266" spans="52:62" x14ac:dyDescent="0.25">
      <c r="AZ266" s="72" t="s">
        <v>155</v>
      </c>
      <c r="BA266" s="72" t="s">
        <v>565</v>
      </c>
      <c r="BB266" s="72">
        <v>6</v>
      </c>
      <c r="BC266" s="72" t="s">
        <v>295</v>
      </c>
      <c r="BH266" s="72" t="s">
        <v>122</v>
      </c>
      <c r="BI266" s="68" t="s">
        <v>193</v>
      </c>
      <c r="BJ266" s="72">
        <v>1</v>
      </c>
    </row>
    <row r="267" spans="52:62" x14ac:dyDescent="0.25">
      <c r="AZ267" s="72" t="s">
        <v>129</v>
      </c>
      <c r="BA267" s="72" t="s">
        <v>565</v>
      </c>
      <c r="BB267" s="72">
        <v>8</v>
      </c>
      <c r="BC267" s="72" t="s">
        <v>295</v>
      </c>
      <c r="BH267" s="72" t="s">
        <v>136</v>
      </c>
      <c r="BI267" s="68" t="s">
        <v>193</v>
      </c>
      <c r="BJ267" s="72">
        <v>2</v>
      </c>
    </row>
    <row r="268" spans="52:62" x14ac:dyDescent="0.25">
      <c r="AZ268" s="72" t="s">
        <v>132</v>
      </c>
      <c r="BA268" s="72" t="s">
        <v>508</v>
      </c>
      <c r="BB268" s="72">
        <v>1.5</v>
      </c>
      <c r="BC268" s="72" t="s">
        <v>295</v>
      </c>
      <c r="BH268" s="72" t="s">
        <v>151</v>
      </c>
      <c r="BI268" s="68" t="s">
        <v>193</v>
      </c>
      <c r="BJ268" s="72">
        <v>3</v>
      </c>
    </row>
    <row r="269" spans="52:62" x14ac:dyDescent="0.25">
      <c r="AZ269" s="72" t="s">
        <v>149</v>
      </c>
      <c r="BA269" s="72" t="s">
        <v>508</v>
      </c>
      <c r="BB269" s="72">
        <v>2.5</v>
      </c>
      <c r="BC269" s="72" t="s">
        <v>295</v>
      </c>
      <c r="BH269" s="72" t="s">
        <v>122</v>
      </c>
      <c r="BI269" s="68" t="s">
        <v>185</v>
      </c>
      <c r="BJ269" s="72">
        <v>1.5</v>
      </c>
    </row>
    <row r="270" spans="52:62" x14ac:dyDescent="0.25">
      <c r="AZ270" s="72" t="s">
        <v>158</v>
      </c>
      <c r="BA270" s="72" t="s">
        <v>508</v>
      </c>
      <c r="BB270" s="72">
        <v>3</v>
      </c>
      <c r="BC270" s="72" t="s">
        <v>295</v>
      </c>
      <c r="BH270" s="72" t="s">
        <v>136</v>
      </c>
      <c r="BI270" s="68" t="s">
        <v>185</v>
      </c>
      <c r="BJ270" s="72">
        <v>2.5</v>
      </c>
    </row>
    <row r="271" spans="52:62" x14ac:dyDescent="0.25">
      <c r="AZ271" s="72" t="s">
        <v>167</v>
      </c>
      <c r="BA271" s="72" t="s">
        <v>508</v>
      </c>
      <c r="BB271" s="72">
        <v>3.5</v>
      </c>
      <c r="BC271" s="72" t="s">
        <v>295</v>
      </c>
      <c r="BH271" s="72" t="s">
        <v>151</v>
      </c>
      <c r="BI271" s="68" t="s">
        <v>185</v>
      </c>
      <c r="BJ271" s="72">
        <v>3.5</v>
      </c>
    </row>
    <row r="272" spans="52:62" x14ac:dyDescent="0.25">
      <c r="AZ272" s="72" t="s">
        <v>163</v>
      </c>
      <c r="BA272" s="72" t="s">
        <v>508</v>
      </c>
      <c r="BB272" s="72">
        <v>3.5</v>
      </c>
      <c r="BC272" s="72" t="s">
        <v>295</v>
      </c>
      <c r="BH272" s="72" t="s">
        <v>122</v>
      </c>
      <c r="BI272" s="68" t="s">
        <v>511</v>
      </c>
      <c r="BJ272" s="72">
        <v>2.5</v>
      </c>
    </row>
    <row r="273" spans="52:62" x14ac:dyDescent="0.25">
      <c r="AZ273" s="72" t="s">
        <v>155</v>
      </c>
      <c r="BA273" s="72" t="s">
        <v>508</v>
      </c>
      <c r="BB273" s="72">
        <v>4</v>
      </c>
      <c r="BC273" s="72" t="s">
        <v>295</v>
      </c>
      <c r="BH273" s="72" t="s">
        <v>136</v>
      </c>
      <c r="BI273" s="68" t="s">
        <v>511</v>
      </c>
      <c r="BJ273" s="72">
        <v>3.5</v>
      </c>
    </row>
    <row r="274" spans="52:62" x14ac:dyDescent="0.25">
      <c r="AZ274" s="72" t="s">
        <v>129</v>
      </c>
      <c r="BA274" s="72" t="s">
        <v>508</v>
      </c>
      <c r="BB274" s="72">
        <v>6</v>
      </c>
      <c r="BC274" s="72" t="s">
        <v>295</v>
      </c>
      <c r="BH274" s="72" t="s">
        <v>122</v>
      </c>
      <c r="BI274" s="68" t="s">
        <v>507</v>
      </c>
      <c r="BJ274" s="72">
        <v>3.5</v>
      </c>
    </row>
    <row r="275" spans="52:62" x14ac:dyDescent="0.25">
      <c r="AZ275" s="72" t="s">
        <v>132</v>
      </c>
      <c r="BA275" s="72" t="s">
        <v>430</v>
      </c>
      <c r="BB275" s="72">
        <v>1.5</v>
      </c>
      <c r="BC275" s="72" t="s">
        <v>295</v>
      </c>
      <c r="BH275" s="72" t="s">
        <v>136</v>
      </c>
      <c r="BI275" s="68" t="s">
        <v>507</v>
      </c>
      <c r="BJ275" s="72">
        <v>4.5</v>
      </c>
    </row>
    <row r="276" spans="52:62" x14ac:dyDescent="0.25">
      <c r="AZ276" s="72" t="s">
        <v>149</v>
      </c>
      <c r="BA276" s="72" t="s">
        <v>430</v>
      </c>
      <c r="BB276" s="72">
        <v>2.5</v>
      </c>
      <c r="BC276" s="72" t="s">
        <v>295</v>
      </c>
      <c r="BH276" s="72" t="s">
        <v>122</v>
      </c>
      <c r="BI276" s="68" t="s">
        <v>411</v>
      </c>
      <c r="BJ276" s="72">
        <v>4.5</v>
      </c>
    </row>
    <row r="277" spans="52:62" x14ac:dyDescent="0.25">
      <c r="AZ277" s="72" t="s">
        <v>158</v>
      </c>
      <c r="BA277" s="72" t="s">
        <v>430</v>
      </c>
      <c r="BB277" s="72">
        <v>3</v>
      </c>
      <c r="BC277" s="72" t="s">
        <v>295</v>
      </c>
      <c r="BH277" s="72" t="s">
        <v>122</v>
      </c>
      <c r="BI277" s="68" t="s">
        <v>407</v>
      </c>
      <c r="BJ277" s="72">
        <v>5.5</v>
      </c>
    </row>
    <row r="278" spans="52:62" x14ac:dyDescent="0.25">
      <c r="AZ278" s="72" t="s">
        <v>167</v>
      </c>
      <c r="BA278" s="72" t="s">
        <v>430</v>
      </c>
      <c r="BB278" s="72">
        <v>3.5</v>
      </c>
      <c r="BC278" s="72" t="s">
        <v>295</v>
      </c>
      <c r="BH278" s="72" t="s">
        <v>122</v>
      </c>
      <c r="BI278" s="68" t="s">
        <v>512</v>
      </c>
      <c r="BJ278" s="72">
        <v>5.5</v>
      </c>
    </row>
    <row r="279" spans="52:62" x14ac:dyDescent="0.25">
      <c r="AZ279" s="72" t="s">
        <v>163</v>
      </c>
      <c r="BA279" s="72" t="s">
        <v>430</v>
      </c>
      <c r="BB279" s="72">
        <v>3.5</v>
      </c>
      <c r="BC279" s="72" t="s">
        <v>295</v>
      </c>
      <c r="BH279" s="72" t="s">
        <v>122</v>
      </c>
      <c r="BI279" s="68" t="s">
        <v>510</v>
      </c>
      <c r="BJ279" s="72">
        <v>6.5</v>
      </c>
    </row>
    <row r="280" spans="52:62" x14ac:dyDescent="0.25">
      <c r="AZ280" s="72" t="s">
        <v>155</v>
      </c>
      <c r="BA280" s="72" t="s">
        <v>430</v>
      </c>
      <c r="BB280" s="72">
        <v>4</v>
      </c>
      <c r="BC280" s="72" t="s">
        <v>295</v>
      </c>
      <c r="BH280" s="72" t="s">
        <v>122</v>
      </c>
      <c r="BI280" s="68" t="s">
        <v>598</v>
      </c>
      <c r="BJ280" s="72">
        <v>4.5</v>
      </c>
    </row>
    <row r="281" spans="52:62" x14ac:dyDescent="0.25">
      <c r="AZ281" s="72" t="s">
        <v>129</v>
      </c>
      <c r="BA281" s="72" t="s">
        <v>430</v>
      </c>
      <c r="BB281" s="72">
        <v>6</v>
      </c>
      <c r="BC281" s="72" t="s">
        <v>295</v>
      </c>
      <c r="BH281" s="72" t="s">
        <v>122</v>
      </c>
      <c r="BI281" s="68" t="s">
        <v>602</v>
      </c>
      <c r="BJ281" s="72">
        <v>3.5</v>
      </c>
    </row>
    <row r="282" spans="52:62" x14ac:dyDescent="0.25">
      <c r="AZ282" s="72" t="s">
        <v>132</v>
      </c>
      <c r="BA282" s="72" t="s">
        <v>402</v>
      </c>
      <c r="BB282" s="72">
        <v>1.5</v>
      </c>
      <c r="BC282" s="72" t="s">
        <v>134</v>
      </c>
      <c r="BH282" s="72" t="s">
        <v>122</v>
      </c>
      <c r="BI282" s="68" t="s">
        <v>600</v>
      </c>
      <c r="BJ282" s="72">
        <v>5.5</v>
      </c>
    </row>
    <row r="283" spans="52:62" x14ac:dyDescent="0.25">
      <c r="AZ283" s="72" t="s">
        <v>149</v>
      </c>
      <c r="BA283" s="72" t="s">
        <v>402</v>
      </c>
      <c r="BB283" s="72">
        <v>2.5</v>
      </c>
      <c r="BC283" s="72" t="s">
        <v>134</v>
      </c>
      <c r="BH283" s="72" t="s">
        <v>122</v>
      </c>
      <c r="BI283" s="68" t="s">
        <v>604</v>
      </c>
      <c r="BJ283" s="72">
        <v>4.5</v>
      </c>
    </row>
    <row r="284" spans="52:62" x14ac:dyDescent="0.25">
      <c r="AZ284" s="72" t="s">
        <v>158</v>
      </c>
      <c r="BA284" s="72" t="s">
        <v>402</v>
      </c>
      <c r="BB284" s="72">
        <v>3</v>
      </c>
      <c r="BC284" s="72" t="s">
        <v>134</v>
      </c>
      <c r="BH284" s="72" t="s">
        <v>122</v>
      </c>
      <c r="BI284" s="68" t="s">
        <v>599</v>
      </c>
      <c r="BJ284" s="72">
        <v>4.5</v>
      </c>
    </row>
    <row r="285" spans="52:62" x14ac:dyDescent="0.25">
      <c r="AZ285" s="72" t="s">
        <v>167</v>
      </c>
      <c r="BA285" s="72" t="s">
        <v>402</v>
      </c>
      <c r="BB285" s="72">
        <v>3.5</v>
      </c>
      <c r="BC285" s="72" t="s">
        <v>134</v>
      </c>
      <c r="BH285" s="72" t="s">
        <v>122</v>
      </c>
      <c r="BI285" s="68" t="s">
        <v>603</v>
      </c>
      <c r="BJ285" s="72">
        <v>3.5</v>
      </c>
    </row>
    <row r="286" spans="52:62" x14ac:dyDescent="0.25">
      <c r="AZ286" s="72" t="s">
        <v>163</v>
      </c>
      <c r="BA286" s="72" t="s">
        <v>402</v>
      </c>
      <c r="BB286" s="72">
        <v>3.5</v>
      </c>
      <c r="BC286" s="72" t="s">
        <v>134</v>
      </c>
      <c r="BH286" s="72" t="s">
        <v>122</v>
      </c>
      <c r="BI286" s="68" t="s">
        <v>601</v>
      </c>
      <c r="BJ286" s="72">
        <v>2.5</v>
      </c>
    </row>
    <row r="287" spans="52:62" x14ac:dyDescent="0.25">
      <c r="AZ287" s="72" t="s">
        <v>155</v>
      </c>
      <c r="BA287" s="72" t="s">
        <v>402</v>
      </c>
      <c r="BB287" s="72">
        <v>4</v>
      </c>
      <c r="BC287" s="72" t="s">
        <v>134</v>
      </c>
      <c r="BH287" s="72" t="s">
        <v>122</v>
      </c>
      <c r="BI287" s="68" t="s">
        <v>605</v>
      </c>
      <c r="BJ287" s="72">
        <v>1.5</v>
      </c>
    </row>
    <row r="288" spans="52:62" x14ac:dyDescent="0.25">
      <c r="AZ288" s="72" t="s">
        <v>129</v>
      </c>
      <c r="BA288" s="72" t="s">
        <v>402</v>
      </c>
      <c r="BB288" s="72">
        <v>6</v>
      </c>
      <c r="BC288" s="72" t="s">
        <v>134</v>
      </c>
      <c r="BH288" s="72" t="s">
        <v>136</v>
      </c>
      <c r="BI288" s="68" t="s">
        <v>602</v>
      </c>
      <c r="BJ288" s="72">
        <v>4.5</v>
      </c>
    </row>
    <row r="289" spans="52:62" x14ac:dyDescent="0.25">
      <c r="AZ289" s="72" t="s">
        <v>132</v>
      </c>
      <c r="BA289" s="72" t="s">
        <v>450</v>
      </c>
      <c r="BB289" s="72">
        <v>2</v>
      </c>
      <c r="BC289" s="72" t="s">
        <v>134</v>
      </c>
      <c r="BH289" s="72" t="s">
        <v>136</v>
      </c>
      <c r="BI289" s="68" t="s">
        <v>603</v>
      </c>
      <c r="BJ289" s="72">
        <v>4.5</v>
      </c>
    </row>
    <row r="290" spans="52:62" x14ac:dyDescent="0.25">
      <c r="AZ290" s="72" t="s">
        <v>149</v>
      </c>
      <c r="BA290" s="72" t="s">
        <v>450</v>
      </c>
      <c r="BB290" s="72">
        <v>3</v>
      </c>
      <c r="BC290" s="72" t="s">
        <v>134</v>
      </c>
      <c r="BH290" s="72" t="s">
        <v>136</v>
      </c>
      <c r="BI290" s="68" t="s">
        <v>601</v>
      </c>
      <c r="BJ290" s="72">
        <v>3.5</v>
      </c>
    </row>
    <row r="291" spans="52:62" x14ac:dyDescent="0.25">
      <c r="AZ291" s="72" t="s">
        <v>158</v>
      </c>
      <c r="BA291" s="72" t="s">
        <v>450</v>
      </c>
      <c r="BB291" s="72">
        <v>3.5</v>
      </c>
      <c r="BC291" s="72" t="s">
        <v>134</v>
      </c>
      <c r="BH291" s="72" t="s">
        <v>136</v>
      </c>
      <c r="BI291" s="68" t="s">
        <v>605</v>
      </c>
      <c r="BJ291" s="72">
        <v>2.5</v>
      </c>
    </row>
    <row r="292" spans="52:62" x14ac:dyDescent="0.25">
      <c r="AZ292" s="72" t="s">
        <v>167</v>
      </c>
      <c r="BA292" s="72" t="s">
        <v>450</v>
      </c>
      <c r="BB292" s="72">
        <v>4</v>
      </c>
      <c r="BC292" s="72" t="s">
        <v>134</v>
      </c>
    </row>
    <row r="293" spans="52:62" x14ac:dyDescent="0.25">
      <c r="AZ293" s="72" t="s">
        <v>163</v>
      </c>
      <c r="BA293" s="72" t="s">
        <v>450</v>
      </c>
      <c r="BB293" s="72">
        <v>4</v>
      </c>
      <c r="BC293" s="72" t="s">
        <v>134</v>
      </c>
    </row>
    <row r="294" spans="52:62" x14ac:dyDescent="0.25">
      <c r="AZ294" s="72" t="s">
        <v>155</v>
      </c>
      <c r="BA294" s="72" t="s">
        <v>450</v>
      </c>
      <c r="BB294" s="72">
        <v>6</v>
      </c>
      <c r="BC294" s="72" t="s">
        <v>134</v>
      </c>
    </row>
    <row r="295" spans="52:62" x14ac:dyDescent="0.25">
      <c r="AZ295" s="72" t="s">
        <v>129</v>
      </c>
      <c r="BA295" s="72" t="s">
        <v>450</v>
      </c>
      <c r="BB295" s="72">
        <v>8</v>
      </c>
      <c r="BC295" s="72" t="s">
        <v>134</v>
      </c>
    </row>
    <row r="296" spans="52:62" x14ac:dyDescent="0.25">
      <c r="AZ296" s="72" t="s">
        <v>132</v>
      </c>
      <c r="BA296" s="72" t="s">
        <v>544</v>
      </c>
      <c r="BB296" s="72">
        <v>2</v>
      </c>
      <c r="BC296" s="72" t="s">
        <v>295</v>
      </c>
    </row>
    <row r="297" spans="52:62" x14ac:dyDescent="0.25">
      <c r="AZ297" s="72" t="s">
        <v>149</v>
      </c>
      <c r="BA297" s="72" t="s">
        <v>544</v>
      </c>
      <c r="BB297" s="72">
        <v>3</v>
      </c>
      <c r="BC297" s="72" t="s">
        <v>295</v>
      </c>
    </row>
    <row r="298" spans="52:62" x14ac:dyDescent="0.25">
      <c r="AZ298" s="72" t="s">
        <v>158</v>
      </c>
      <c r="BA298" s="72" t="s">
        <v>544</v>
      </c>
      <c r="BB298" s="72">
        <v>3.5</v>
      </c>
      <c r="BC298" s="72" t="s">
        <v>295</v>
      </c>
    </row>
    <row r="299" spans="52:62" x14ac:dyDescent="0.25">
      <c r="AZ299" s="72" t="s">
        <v>167</v>
      </c>
      <c r="BA299" s="72" t="s">
        <v>544</v>
      </c>
      <c r="BB299" s="72">
        <v>4</v>
      </c>
      <c r="BC299" s="72" t="s">
        <v>295</v>
      </c>
    </row>
    <row r="300" spans="52:62" x14ac:dyDescent="0.25">
      <c r="AZ300" s="72" t="s">
        <v>163</v>
      </c>
      <c r="BA300" s="72" t="s">
        <v>544</v>
      </c>
      <c r="BB300" s="72">
        <v>4</v>
      </c>
      <c r="BC300" s="72" t="s">
        <v>295</v>
      </c>
    </row>
    <row r="301" spans="52:62" x14ac:dyDescent="0.25">
      <c r="AZ301" s="72" t="s">
        <v>155</v>
      </c>
      <c r="BA301" s="72" t="s">
        <v>544</v>
      </c>
      <c r="BB301" s="72">
        <v>6</v>
      </c>
      <c r="BC301" s="72" t="s">
        <v>295</v>
      </c>
    </row>
    <row r="302" spans="52:62" x14ac:dyDescent="0.25">
      <c r="AZ302" s="72" t="s">
        <v>129</v>
      </c>
      <c r="BA302" s="72" t="s">
        <v>544</v>
      </c>
      <c r="BB302" s="72">
        <v>8</v>
      </c>
      <c r="BC302" s="72" t="s">
        <v>295</v>
      </c>
    </row>
    <row r="303" spans="52:62" x14ac:dyDescent="0.25">
      <c r="AZ303" s="72" t="s">
        <v>132</v>
      </c>
      <c r="BA303" s="72" t="s">
        <v>540</v>
      </c>
      <c r="BB303" s="72">
        <v>2</v>
      </c>
      <c r="BC303" s="72" t="s">
        <v>295</v>
      </c>
    </row>
    <row r="304" spans="52:62" x14ac:dyDescent="0.25">
      <c r="AZ304" s="72" t="s">
        <v>149</v>
      </c>
      <c r="BA304" s="72" t="s">
        <v>540</v>
      </c>
      <c r="BB304" s="72">
        <v>3</v>
      </c>
      <c r="BC304" s="72" t="s">
        <v>295</v>
      </c>
    </row>
    <row r="305" spans="52:55" x14ac:dyDescent="0.25">
      <c r="AZ305" s="72" t="s">
        <v>158</v>
      </c>
      <c r="BA305" s="72" t="s">
        <v>540</v>
      </c>
      <c r="BB305" s="72">
        <v>3.5</v>
      </c>
      <c r="BC305" s="72" t="s">
        <v>295</v>
      </c>
    </row>
    <row r="306" spans="52:55" x14ac:dyDescent="0.25">
      <c r="AZ306" s="72" t="s">
        <v>167</v>
      </c>
      <c r="BA306" s="72" t="s">
        <v>540</v>
      </c>
      <c r="BB306" s="72">
        <v>4</v>
      </c>
      <c r="BC306" s="72" t="s">
        <v>295</v>
      </c>
    </row>
    <row r="307" spans="52:55" x14ac:dyDescent="0.25">
      <c r="AZ307" s="72" t="s">
        <v>163</v>
      </c>
      <c r="BA307" s="72" t="s">
        <v>540</v>
      </c>
      <c r="BB307" s="72">
        <v>4</v>
      </c>
      <c r="BC307" s="72" t="s">
        <v>295</v>
      </c>
    </row>
    <row r="308" spans="52:55" x14ac:dyDescent="0.25">
      <c r="AZ308" s="72" t="s">
        <v>155</v>
      </c>
      <c r="BA308" s="72" t="s">
        <v>540</v>
      </c>
      <c r="BB308" s="72">
        <v>6</v>
      </c>
      <c r="BC308" s="72" t="s">
        <v>295</v>
      </c>
    </row>
    <row r="309" spans="52:55" x14ac:dyDescent="0.25">
      <c r="AZ309" s="72" t="s">
        <v>129</v>
      </c>
      <c r="BA309" s="72" t="s">
        <v>540</v>
      </c>
      <c r="BB309" s="72">
        <v>8</v>
      </c>
      <c r="BC309" s="72" t="s">
        <v>295</v>
      </c>
    </row>
    <row r="310" spans="52:55" x14ac:dyDescent="0.25">
      <c r="AZ310" s="72" t="s">
        <v>132</v>
      </c>
      <c r="BA310" s="72" t="s">
        <v>547</v>
      </c>
      <c r="BB310" s="72">
        <v>2</v>
      </c>
      <c r="BC310" s="72" t="s">
        <v>295</v>
      </c>
    </row>
    <row r="311" spans="52:55" x14ac:dyDescent="0.25">
      <c r="AZ311" s="72" t="s">
        <v>149</v>
      </c>
      <c r="BA311" s="72" t="s">
        <v>547</v>
      </c>
      <c r="BB311" s="72">
        <v>3</v>
      </c>
      <c r="BC311" s="72" t="s">
        <v>295</v>
      </c>
    </row>
    <row r="312" spans="52:55" x14ac:dyDescent="0.25">
      <c r="AZ312" s="72" t="s">
        <v>158</v>
      </c>
      <c r="BA312" s="72" t="s">
        <v>547</v>
      </c>
      <c r="BB312" s="72">
        <v>3.5</v>
      </c>
      <c r="BC312" s="72" t="s">
        <v>295</v>
      </c>
    </row>
    <row r="313" spans="52:55" x14ac:dyDescent="0.25">
      <c r="AZ313" s="72" t="s">
        <v>167</v>
      </c>
      <c r="BA313" s="72" t="s">
        <v>547</v>
      </c>
      <c r="BB313" s="72">
        <v>4</v>
      </c>
      <c r="BC313" s="72" t="s">
        <v>295</v>
      </c>
    </row>
    <row r="314" spans="52:55" x14ac:dyDescent="0.25">
      <c r="AZ314" s="72" t="s">
        <v>163</v>
      </c>
      <c r="BA314" s="72" t="s">
        <v>547</v>
      </c>
      <c r="BB314" s="72">
        <v>4</v>
      </c>
      <c r="BC314" s="72" t="s">
        <v>295</v>
      </c>
    </row>
    <row r="315" spans="52:55" x14ac:dyDescent="0.25">
      <c r="AZ315" s="72" t="s">
        <v>155</v>
      </c>
      <c r="BA315" s="72" t="s">
        <v>547</v>
      </c>
      <c r="BB315" s="72">
        <v>6</v>
      </c>
      <c r="BC315" s="72" t="s">
        <v>295</v>
      </c>
    </row>
    <row r="316" spans="52:55" x14ac:dyDescent="0.25">
      <c r="AZ316" s="72" t="s">
        <v>129</v>
      </c>
      <c r="BA316" s="72" t="s">
        <v>547</v>
      </c>
      <c r="BB316" s="72">
        <v>8</v>
      </c>
      <c r="BC316" s="72" t="s">
        <v>295</v>
      </c>
    </row>
    <row r="317" spans="52:55" x14ac:dyDescent="0.25">
      <c r="AZ317" s="72" t="s">
        <v>132</v>
      </c>
      <c r="BA317" s="72" t="s">
        <v>542</v>
      </c>
      <c r="BB317" s="72">
        <v>2</v>
      </c>
      <c r="BC317" s="72" t="s">
        <v>295</v>
      </c>
    </row>
    <row r="318" spans="52:55" x14ac:dyDescent="0.25">
      <c r="AZ318" s="72" t="s">
        <v>149</v>
      </c>
      <c r="BA318" s="72" t="s">
        <v>542</v>
      </c>
      <c r="BB318" s="72">
        <v>3</v>
      </c>
      <c r="BC318" s="72" t="s">
        <v>295</v>
      </c>
    </row>
    <row r="319" spans="52:55" x14ac:dyDescent="0.25">
      <c r="AZ319" s="72" t="s">
        <v>158</v>
      </c>
      <c r="BA319" s="72" t="s">
        <v>542</v>
      </c>
      <c r="BB319" s="72">
        <v>3.5</v>
      </c>
      <c r="BC319" s="72" t="s">
        <v>295</v>
      </c>
    </row>
    <row r="320" spans="52:55" x14ac:dyDescent="0.25">
      <c r="AZ320" s="72" t="s">
        <v>167</v>
      </c>
      <c r="BA320" s="72" t="s">
        <v>542</v>
      </c>
      <c r="BB320" s="72">
        <v>4</v>
      </c>
      <c r="BC320" s="72" t="s">
        <v>295</v>
      </c>
    </row>
    <row r="321" spans="52:55" x14ac:dyDescent="0.25">
      <c r="AZ321" s="72" t="s">
        <v>163</v>
      </c>
      <c r="BA321" s="72" t="s">
        <v>542</v>
      </c>
      <c r="BB321" s="72">
        <v>4</v>
      </c>
      <c r="BC321" s="72" t="s">
        <v>295</v>
      </c>
    </row>
    <row r="322" spans="52:55" x14ac:dyDescent="0.25">
      <c r="AZ322" s="72" t="s">
        <v>155</v>
      </c>
      <c r="BA322" s="72" t="s">
        <v>542</v>
      </c>
      <c r="BB322" s="72">
        <v>6</v>
      </c>
      <c r="BC322" s="72" t="s">
        <v>295</v>
      </c>
    </row>
    <row r="323" spans="52:55" x14ac:dyDescent="0.25">
      <c r="AZ323" s="72" t="s">
        <v>129</v>
      </c>
      <c r="BA323" s="72" t="s">
        <v>542</v>
      </c>
      <c r="BB323" s="72">
        <v>8</v>
      </c>
      <c r="BC323" s="72" t="s">
        <v>295</v>
      </c>
    </row>
    <row r="324" spans="52:55" x14ac:dyDescent="0.25">
      <c r="AZ324" s="72" t="s">
        <v>132</v>
      </c>
      <c r="BA324" s="72" t="s">
        <v>434</v>
      </c>
      <c r="BB324" s="72">
        <v>2</v>
      </c>
      <c r="BC324" s="72" t="s">
        <v>295</v>
      </c>
    </row>
    <row r="325" spans="52:55" x14ac:dyDescent="0.25">
      <c r="AZ325" s="72" t="s">
        <v>149</v>
      </c>
      <c r="BA325" s="72" t="s">
        <v>434</v>
      </c>
      <c r="BB325" s="72">
        <v>3</v>
      </c>
      <c r="BC325" s="72" t="s">
        <v>295</v>
      </c>
    </row>
    <row r="326" spans="52:55" x14ac:dyDescent="0.25">
      <c r="AZ326" s="72" t="s">
        <v>158</v>
      </c>
      <c r="BA326" s="72" t="s">
        <v>434</v>
      </c>
      <c r="BB326" s="72">
        <v>3.5</v>
      </c>
      <c r="BC326" s="72" t="s">
        <v>295</v>
      </c>
    </row>
    <row r="327" spans="52:55" x14ac:dyDescent="0.25">
      <c r="AZ327" s="72" t="s">
        <v>167</v>
      </c>
      <c r="BA327" s="72" t="s">
        <v>434</v>
      </c>
      <c r="BB327" s="72">
        <v>4</v>
      </c>
      <c r="BC327" s="72" t="s">
        <v>295</v>
      </c>
    </row>
    <row r="328" spans="52:55" x14ac:dyDescent="0.25">
      <c r="AZ328" s="72" t="s">
        <v>163</v>
      </c>
      <c r="BA328" s="72" t="s">
        <v>434</v>
      </c>
      <c r="BB328" s="72">
        <v>4</v>
      </c>
      <c r="BC328" s="72" t="s">
        <v>295</v>
      </c>
    </row>
    <row r="329" spans="52:55" x14ac:dyDescent="0.25">
      <c r="AZ329" s="72" t="s">
        <v>155</v>
      </c>
      <c r="BA329" s="72" t="s">
        <v>434</v>
      </c>
      <c r="BB329" s="72">
        <v>6</v>
      </c>
      <c r="BC329" s="72" t="s">
        <v>295</v>
      </c>
    </row>
    <row r="330" spans="52:55" x14ac:dyDescent="0.25">
      <c r="AZ330" s="72" t="s">
        <v>129</v>
      </c>
      <c r="BA330" s="72" t="s">
        <v>434</v>
      </c>
      <c r="BB330" s="72">
        <v>8</v>
      </c>
      <c r="BC330" s="72" t="s">
        <v>295</v>
      </c>
    </row>
    <row r="331" spans="52:55" x14ac:dyDescent="0.25">
      <c r="AZ331" s="72" t="s">
        <v>132</v>
      </c>
      <c r="BA331" s="72" t="s">
        <v>436</v>
      </c>
      <c r="BB331" s="72">
        <v>2</v>
      </c>
      <c r="BC331" s="72" t="s">
        <v>295</v>
      </c>
    </row>
    <row r="332" spans="52:55" x14ac:dyDescent="0.25">
      <c r="AZ332" s="72" t="s">
        <v>149</v>
      </c>
      <c r="BA332" s="72" t="s">
        <v>436</v>
      </c>
      <c r="BB332" s="72">
        <v>3</v>
      </c>
      <c r="BC332" s="72" t="s">
        <v>295</v>
      </c>
    </row>
    <row r="333" spans="52:55" x14ac:dyDescent="0.25">
      <c r="AZ333" s="72" t="s">
        <v>158</v>
      </c>
      <c r="BA333" s="72" t="s">
        <v>436</v>
      </c>
      <c r="BB333" s="72">
        <v>3.5</v>
      </c>
      <c r="BC333" s="72" t="s">
        <v>295</v>
      </c>
    </row>
    <row r="334" spans="52:55" x14ac:dyDescent="0.25">
      <c r="AZ334" s="72" t="s">
        <v>167</v>
      </c>
      <c r="BA334" s="72" t="s">
        <v>436</v>
      </c>
      <c r="BB334" s="72">
        <v>4</v>
      </c>
      <c r="BC334" s="72" t="s">
        <v>295</v>
      </c>
    </row>
    <row r="335" spans="52:55" x14ac:dyDescent="0.25">
      <c r="AZ335" s="72" t="s">
        <v>163</v>
      </c>
      <c r="BA335" s="72" t="s">
        <v>436</v>
      </c>
      <c r="BB335" s="72">
        <v>4</v>
      </c>
      <c r="BC335" s="72" t="s">
        <v>295</v>
      </c>
    </row>
    <row r="336" spans="52:55" x14ac:dyDescent="0.25">
      <c r="AZ336" s="72" t="s">
        <v>155</v>
      </c>
      <c r="BA336" s="72" t="s">
        <v>436</v>
      </c>
      <c r="BB336" s="72">
        <v>6</v>
      </c>
      <c r="BC336" s="72" t="s">
        <v>295</v>
      </c>
    </row>
    <row r="337" spans="52:55" x14ac:dyDescent="0.25">
      <c r="AZ337" s="72" t="s">
        <v>129</v>
      </c>
      <c r="BA337" s="72" t="s">
        <v>436</v>
      </c>
      <c r="BB337" s="72">
        <v>8</v>
      </c>
      <c r="BC337" s="72" t="s">
        <v>295</v>
      </c>
    </row>
    <row r="338" spans="52:55" x14ac:dyDescent="0.25">
      <c r="AZ338" s="72" t="s">
        <v>132</v>
      </c>
      <c r="BA338" s="72" t="s">
        <v>445</v>
      </c>
      <c r="BB338" s="72">
        <v>2.5</v>
      </c>
      <c r="BC338" s="72" t="s">
        <v>134</v>
      </c>
    </row>
    <row r="339" spans="52:55" x14ac:dyDescent="0.25">
      <c r="AZ339" s="72" t="s">
        <v>149</v>
      </c>
      <c r="BA339" s="72" t="s">
        <v>445</v>
      </c>
      <c r="BB339" s="72">
        <v>4</v>
      </c>
      <c r="BC339" s="72" t="s">
        <v>134</v>
      </c>
    </row>
    <row r="340" spans="52:55" x14ac:dyDescent="0.25">
      <c r="AZ340" s="72" t="s">
        <v>158</v>
      </c>
      <c r="BA340" s="72" t="s">
        <v>445</v>
      </c>
      <c r="BB340" s="72">
        <v>5</v>
      </c>
      <c r="BC340" s="72" t="s">
        <v>134</v>
      </c>
    </row>
    <row r="341" spans="52:55" x14ac:dyDescent="0.25">
      <c r="AZ341" s="72" t="s">
        <v>167</v>
      </c>
      <c r="BA341" s="72" t="s">
        <v>445</v>
      </c>
      <c r="BB341" s="72">
        <v>5.5</v>
      </c>
      <c r="BC341" s="72" t="s">
        <v>134</v>
      </c>
    </row>
    <row r="342" spans="52:55" x14ac:dyDescent="0.25">
      <c r="AZ342" s="72" t="s">
        <v>163</v>
      </c>
      <c r="BA342" s="72" t="s">
        <v>445</v>
      </c>
      <c r="BB342" s="72">
        <v>5.5</v>
      </c>
      <c r="BC342" s="72" t="s">
        <v>134</v>
      </c>
    </row>
    <row r="343" spans="52:55" x14ac:dyDescent="0.25">
      <c r="AZ343" s="72" t="s">
        <v>155</v>
      </c>
      <c r="BA343" s="72" t="s">
        <v>445</v>
      </c>
      <c r="BB343" s="72">
        <v>7.5</v>
      </c>
      <c r="BC343" s="72" t="s">
        <v>134</v>
      </c>
    </row>
    <row r="344" spans="52:55" x14ac:dyDescent="0.25">
      <c r="AZ344" s="72" t="s">
        <v>132</v>
      </c>
      <c r="BA344" s="72" t="s">
        <v>496</v>
      </c>
      <c r="BB344" s="72">
        <v>2.5</v>
      </c>
      <c r="BC344" s="72" t="s">
        <v>474</v>
      </c>
    </row>
    <row r="345" spans="52:55" x14ac:dyDescent="0.25">
      <c r="AZ345" s="72" t="s">
        <v>149</v>
      </c>
      <c r="BA345" s="72" t="s">
        <v>496</v>
      </c>
      <c r="BB345" s="72">
        <v>4</v>
      </c>
      <c r="BC345" s="72" t="s">
        <v>474</v>
      </c>
    </row>
    <row r="346" spans="52:55" x14ac:dyDescent="0.25">
      <c r="AZ346" s="72" t="s">
        <v>158</v>
      </c>
      <c r="BA346" s="72" t="s">
        <v>496</v>
      </c>
      <c r="BB346" s="72">
        <v>5</v>
      </c>
      <c r="BC346" s="72" t="s">
        <v>474</v>
      </c>
    </row>
    <row r="347" spans="52:55" x14ac:dyDescent="0.25">
      <c r="AZ347" s="72" t="s">
        <v>167</v>
      </c>
      <c r="BA347" s="72" t="s">
        <v>496</v>
      </c>
      <c r="BB347" s="72">
        <v>5.5</v>
      </c>
      <c r="BC347" s="72" t="s">
        <v>474</v>
      </c>
    </row>
    <row r="348" spans="52:55" x14ac:dyDescent="0.25">
      <c r="AZ348" s="72" t="s">
        <v>163</v>
      </c>
      <c r="BA348" s="72" t="s">
        <v>496</v>
      </c>
      <c r="BB348" s="72">
        <v>5.5</v>
      </c>
      <c r="BC348" s="72" t="s">
        <v>474</v>
      </c>
    </row>
    <row r="349" spans="52:55" x14ac:dyDescent="0.25">
      <c r="AZ349" s="72" t="s">
        <v>155</v>
      </c>
      <c r="BA349" s="72" t="s">
        <v>496</v>
      </c>
      <c r="BB349" s="72">
        <v>7.5</v>
      </c>
      <c r="BC349" s="72" t="s">
        <v>474</v>
      </c>
    </row>
    <row r="350" spans="52:55" x14ac:dyDescent="0.25">
      <c r="AZ350" s="72" t="s">
        <v>132</v>
      </c>
      <c r="BA350" s="72" t="s">
        <v>405</v>
      </c>
      <c r="BB350" s="72">
        <v>2.5</v>
      </c>
      <c r="BC350" s="72" t="s">
        <v>474</v>
      </c>
    </row>
    <row r="351" spans="52:55" x14ac:dyDescent="0.25">
      <c r="AZ351" s="72" t="s">
        <v>149</v>
      </c>
      <c r="BA351" s="72" t="s">
        <v>405</v>
      </c>
      <c r="BB351" s="72">
        <v>4</v>
      </c>
      <c r="BC351" s="72" t="s">
        <v>474</v>
      </c>
    </row>
    <row r="352" spans="52:55" x14ac:dyDescent="0.25">
      <c r="AZ352" s="72" t="s">
        <v>158</v>
      </c>
      <c r="BA352" s="72" t="s">
        <v>405</v>
      </c>
      <c r="BB352" s="72">
        <v>5</v>
      </c>
      <c r="BC352" s="72" t="s">
        <v>474</v>
      </c>
    </row>
    <row r="353" spans="52:55" x14ac:dyDescent="0.25">
      <c r="AZ353" s="72" t="s">
        <v>167</v>
      </c>
      <c r="BA353" s="72" t="s">
        <v>405</v>
      </c>
      <c r="BB353" s="72">
        <v>5.5</v>
      </c>
      <c r="BC353" s="72" t="s">
        <v>474</v>
      </c>
    </row>
    <row r="354" spans="52:55" x14ac:dyDescent="0.25">
      <c r="AZ354" s="72" t="s">
        <v>163</v>
      </c>
      <c r="BA354" s="72" t="s">
        <v>405</v>
      </c>
      <c r="BB354" s="72">
        <v>5.5</v>
      </c>
      <c r="BC354" s="72" t="s">
        <v>474</v>
      </c>
    </row>
    <row r="355" spans="52:55" x14ac:dyDescent="0.25">
      <c r="AZ355" s="72" t="s">
        <v>155</v>
      </c>
      <c r="BA355" s="72" t="s">
        <v>405</v>
      </c>
      <c r="BB355" s="72">
        <v>7.5</v>
      </c>
      <c r="BC355" s="72" t="s">
        <v>474</v>
      </c>
    </row>
    <row r="356" spans="52:55" x14ac:dyDescent="0.25">
      <c r="AZ356" s="72" t="s">
        <v>132</v>
      </c>
      <c r="BA356" s="72" t="s">
        <v>545</v>
      </c>
      <c r="BB356" s="72">
        <v>2.5</v>
      </c>
      <c r="BC356" s="72" t="s">
        <v>295</v>
      </c>
    </row>
    <row r="357" spans="52:55" x14ac:dyDescent="0.25">
      <c r="AZ357" s="72" t="s">
        <v>149</v>
      </c>
      <c r="BA357" s="72" t="s">
        <v>545</v>
      </c>
      <c r="BB357" s="72">
        <v>4</v>
      </c>
      <c r="BC357" s="72" t="s">
        <v>295</v>
      </c>
    </row>
    <row r="358" spans="52:55" x14ac:dyDescent="0.25">
      <c r="AZ358" s="72" t="s">
        <v>158</v>
      </c>
      <c r="BA358" s="72" t="s">
        <v>545</v>
      </c>
      <c r="BB358" s="72">
        <v>5</v>
      </c>
      <c r="BC358" s="72" t="s">
        <v>295</v>
      </c>
    </row>
    <row r="359" spans="52:55" x14ac:dyDescent="0.25">
      <c r="AZ359" s="72" t="s">
        <v>167</v>
      </c>
      <c r="BA359" s="72" t="s">
        <v>545</v>
      </c>
      <c r="BB359" s="72">
        <v>5.5</v>
      </c>
      <c r="BC359" s="72" t="s">
        <v>295</v>
      </c>
    </row>
    <row r="360" spans="52:55" x14ac:dyDescent="0.25">
      <c r="AZ360" s="72" t="s">
        <v>163</v>
      </c>
      <c r="BA360" s="72" t="s">
        <v>545</v>
      </c>
      <c r="BB360" s="72">
        <v>5.5</v>
      </c>
      <c r="BC360" s="72" t="s">
        <v>295</v>
      </c>
    </row>
    <row r="361" spans="52:55" x14ac:dyDescent="0.25">
      <c r="AZ361" s="72" t="s">
        <v>155</v>
      </c>
      <c r="BA361" s="72" t="s">
        <v>545</v>
      </c>
      <c r="BB361" s="72">
        <v>7.5</v>
      </c>
      <c r="BC361" s="72" t="s">
        <v>295</v>
      </c>
    </row>
    <row r="362" spans="52:55" x14ac:dyDescent="0.25">
      <c r="AZ362" s="72" t="s">
        <v>132</v>
      </c>
      <c r="BA362" s="72" t="s">
        <v>257</v>
      </c>
      <c r="BB362" s="72">
        <v>2.5</v>
      </c>
      <c r="BC362" s="72" t="s">
        <v>295</v>
      </c>
    </row>
    <row r="363" spans="52:55" x14ac:dyDescent="0.25">
      <c r="AZ363" s="72" t="s">
        <v>149</v>
      </c>
      <c r="BA363" s="72" t="s">
        <v>257</v>
      </c>
      <c r="BB363" s="72">
        <v>4</v>
      </c>
      <c r="BC363" s="72" t="s">
        <v>295</v>
      </c>
    </row>
    <row r="364" spans="52:55" x14ac:dyDescent="0.25">
      <c r="AZ364" s="72" t="s">
        <v>158</v>
      </c>
      <c r="BA364" s="72" t="s">
        <v>257</v>
      </c>
      <c r="BB364" s="72">
        <v>5</v>
      </c>
      <c r="BC364" s="72" t="s">
        <v>295</v>
      </c>
    </row>
    <row r="365" spans="52:55" x14ac:dyDescent="0.25">
      <c r="AZ365" s="72" t="s">
        <v>167</v>
      </c>
      <c r="BA365" s="72" t="s">
        <v>257</v>
      </c>
      <c r="BB365" s="72">
        <v>5.5</v>
      </c>
      <c r="BC365" s="72" t="s">
        <v>295</v>
      </c>
    </row>
    <row r="366" spans="52:55" x14ac:dyDescent="0.25">
      <c r="AZ366" s="72" t="s">
        <v>163</v>
      </c>
      <c r="BA366" s="72" t="s">
        <v>257</v>
      </c>
      <c r="BB366" s="72">
        <v>5.5</v>
      </c>
      <c r="BC366" s="72" t="s">
        <v>295</v>
      </c>
    </row>
    <row r="367" spans="52:55" x14ac:dyDescent="0.25">
      <c r="AZ367" s="72" t="s">
        <v>155</v>
      </c>
      <c r="BA367" s="72" t="s">
        <v>257</v>
      </c>
      <c r="BB367" s="72">
        <v>7.5</v>
      </c>
      <c r="BC367" s="72" t="s">
        <v>295</v>
      </c>
    </row>
    <row r="368" spans="52:55" x14ac:dyDescent="0.25">
      <c r="AZ368" s="72" t="s">
        <v>132</v>
      </c>
      <c r="BA368" s="72" t="s">
        <v>409</v>
      </c>
      <c r="BB368" s="72">
        <v>3</v>
      </c>
      <c r="BC368" s="72" t="s">
        <v>134</v>
      </c>
    </row>
    <row r="369" spans="52:55" x14ac:dyDescent="0.25">
      <c r="AZ369" s="72" t="s">
        <v>149</v>
      </c>
      <c r="BA369" s="72" t="s">
        <v>409</v>
      </c>
      <c r="BB369" s="72">
        <v>5</v>
      </c>
      <c r="BC369" s="72" t="s">
        <v>134</v>
      </c>
    </row>
    <row r="370" spans="52:55" x14ac:dyDescent="0.25">
      <c r="AZ370" s="72" t="s">
        <v>158</v>
      </c>
      <c r="BA370" s="72" t="s">
        <v>409</v>
      </c>
      <c r="BB370" s="72">
        <v>6</v>
      </c>
      <c r="BC370" s="72" t="s">
        <v>134</v>
      </c>
    </row>
    <row r="371" spans="52:55" x14ac:dyDescent="0.25">
      <c r="AZ371" s="72" t="s">
        <v>167</v>
      </c>
      <c r="BA371" s="72" t="s">
        <v>409</v>
      </c>
      <c r="BB371" s="72">
        <v>7</v>
      </c>
      <c r="BC371" s="72" t="s">
        <v>134</v>
      </c>
    </row>
    <row r="372" spans="52:55" x14ac:dyDescent="0.25">
      <c r="AZ372" s="72" t="s">
        <v>163</v>
      </c>
      <c r="BA372" s="72" t="s">
        <v>409</v>
      </c>
      <c r="BB372" s="72">
        <v>7</v>
      </c>
      <c r="BC372" s="72" t="s">
        <v>134</v>
      </c>
    </row>
    <row r="373" spans="52:55" x14ac:dyDescent="0.25">
      <c r="AZ373" s="72" t="s">
        <v>132</v>
      </c>
      <c r="BA373" s="72" t="s">
        <v>499</v>
      </c>
      <c r="BB373" s="72">
        <v>3</v>
      </c>
      <c r="BC373" s="72" t="s">
        <v>474</v>
      </c>
    </row>
    <row r="374" spans="52:55" x14ac:dyDescent="0.25">
      <c r="AZ374" s="72" t="s">
        <v>149</v>
      </c>
      <c r="BA374" s="72" t="s">
        <v>499</v>
      </c>
      <c r="BB374" s="72">
        <v>5</v>
      </c>
      <c r="BC374" s="72" t="s">
        <v>474</v>
      </c>
    </row>
    <row r="375" spans="52:55" x14ac:dyDescent="0.25">
      <c r="AZ375" s="72" t="s">
        <v>158</v>
      </c>
      <c r="BA375" s="72" t="s">
        <v>499</v>
      </c>
      <c r="BB375" s="72">
        <v>6</v>
      </c>
      <c r="BC375" s="72" t="s">
        <v>474</v>
      </c>
    </row>
    <row r="376" spans="52:55" x14ac:dyDescent="0.25">
      <c r="AZ376" s="72" t="s">
        <v>167</v>
      </c>
      <c r="BA376" s="72" t="s">
        <v>499</v>
      </c>
      <c r="BB376" s="72">
        <v>7</v>
      </c>
      <c r="BC376" s="72" t="s">
        <v>474</v>
      </c>
    </row>
    <row r="377" spans="52:55" x14ac:dyDescent="0.25">
      <c r="AZ377" s="72" t="s">
        <v>163</v>
      </c>
      <c r="BA377" s="72" t="s">
        <v>499</v>
      </c>
      <c r="BB377" s="72">
        <v>7</v>
      </c>
      <c r="BC377" s="72" t="s">
        <v>474</v>
      </c>
    </row>
    <row r="378" spans="52:55" x14ac:dyDescent="0.25">
      <c r="AZ378" s="72" t="s">
        <v>132</v>
      </c>
      <c r="BA378" s="72" t="s">
        <v>500</v>
      </c>
      <c r="BB378" s="72">
        <v>3</v>
      </c>
      <c r="BC378" s="72" t="s">
        <v>474</v>
      </c>
    </row>
    <row r="379" spans="52:55" x14ac:dyDescent="0.25">
      <c r="AZ379" s="72" t="s">
        <v>149</v>
      </c>
      <c r="BA379" s="72" t="s">
        <v>500</v>
      </c>
      <c r="BB379" s="72">
        <v>5</v>
      </c>
      <c r="BC379" s="72" t="s">
        <v>474</v>
      </c>
    </row>
    <row r="380" spans="52:55" x14ac:dyDescent="0.25">
      <c r="AZ380" s="72" t="s">
        <v>158</v>
      </c>
      <c r="BA380" s="72" t="s">
        <v>500</v>
      </c>
      <c r="BB380" s="72">
        <v>6</v>
      </c>
      <c r="BC380" s="72" t="s">
        <v>474</v>
      </c>
    </row>
    <row r="381" spans="52:55" x14ac:dyDescent="0.25">
      <c r="AZ381" s="72" t="s">
        <v>167</v>
      </c>
      <c r="BA381" s="72" t="s">
        <v>500</v>
      </c>
      <c r="BB381" s="72">
        <v>7</v>
      </c>
      <c r="BC381" s="72" t="s">
        <v>474</v>
      </c>
    </row>
    <row r="382" spans="52:55" x14ac:dyDescent="0.25">
      <c r="AZ382" s="72" t="s">
        <v>163</v>
      </c>
      <c r="BA382" s="72" t="s">
        <v>500</v>
      </c>
      <c r="BB382" s="72">
        <v>7</v>
      </c>
      <c r="BC382" s="72" t="s">
        <v>474</v>
      </c>
    </row>
    <row r="383" spans="52:55" x14ac:dyDescent="0.25">
      <c r="AZ383" s="72" t="s">
        <v>132</v>
      </c>
      <c r="BA383" s="72" t="s">
        <v>546</v>
      </c>
      <c r="BB383" s="72">
        <v>3</v>
      </c>
      <c r="BC383" s="72" t="s">
        <v>295</v>
      </c>
    </row>
    <row r="384" spans="52:55" x14ac:dyDescent="0.25">
      <c r="AZ384" s="72" t="s">
        <v>149</v>
      </c>
      <c r="BA384" s="72" t="s">
        <v>546</v>
      </c>
      <c r="BB384" s="72">
        <v>5</v>
      </c>
      <c r="BC384" s="72" t="s">
        <v>295</v>
      </c>
    </row>
    <row r="385" spans="52:55" x14ac:dyDescent="0.25">
      <c r="AZ385" s="72" t="s">
        <v>158</v>
      </c>
      <c r="BA385" s="72" t="s">
        <v>546</v>
      </c>
      <c r="BB385" s="72">
        <v>6</v>
      </c>
      <c r="BC385" s="72" t="s">
        <v>295</v>
      </c>
    </row>
    <row r="386" spans="52:55" x14ac:dyDescent="0.25">
      <c r="AZ386" s="72" t="s">
        <v>167</v>
      </c>
      <c r="BA386" s="72" t="s">
        <v>546</v>
      </c>
      <c r="BB386" s="72">
        <v>7</v>
      </c>
      <c r="BC386" s="72" t="s">
        <v>295</v>
      </c>
    </row>
    <row r="387" spans="52:55" x14ac:dyDescent="0.25">
      <c r="AZ387" s="72" t="s">
        <v>163</v>
      </c>
      <c r="BA387" s="72" t="s">
        <v>546</v>
      </c>
      <c r="BB387" s="72">
        <v>7</v>
      </c>
      <c r="BC387" s="72" t="s">
        <v>295</v>
      </c>
    </row>
    <row r="388" spans="52:55" x14ac:dyDescent="0.25">
      <c r="AZ388" s="72" t="s">
        <v>132</v>
      </c>
      <c r="BA388" s="72" t="s">
        <v>428</v>
      </c>
      <c r="BB388" s="72">
        <v>3</v>
      </c>
      <c r="BC388" s="72" t="s">
        <v>295</v>
      </c>
    </row>
    <row r="389" spans="52:55" x14ac:dyDescent="0.25">
      <c r="AZ389" s="72" t="s">
        <v>149</v>
      </c>
      <c r="BA389" s="72" t="s">
        <v>428</v>
      </c>
      <c r="BB389" s="72">
        <v>5</v>
      </c>
      <c r="BC389" s="72" t="s">
        <v>295</v>
      </c>
    </row>
    <row r="390" spans="52:55" x14ac:dyDescent="0.25">
      <c r="AZ390" s="72" t="s">
        <v>158</v>
      </c>
      <c r="BA390" s="72" t="s">
        <v>428</v>
      </c>
      <c r="BB390" s="72">
        <v>6</v>
      </c>
      <c r="BC390" s="72" t="s">
        <v>295</v>
      </c>
    </row>
    <row r="391" spans="52:55" x14ac:dyDescent="0.25">
      <c r="AZ391" s="72" t="s">
        <v>167</v>
      </c>
      <c r="BA391" s="72" t="s">
        <v>428</v>
      </c>
      <c r="BB391" s="72">
        <v>7</v>
      </c>
      <c r="BC391" s="72" t="s">
        <v>295</v>
      </c>
    </row>
    <row r="392" spans="52:55" x14ac:dyDescent="0.25">
      <c r="AZ392" s="72" t="s">
        <v>163</v>
      </c>
      <c r="BA392" s="72" t="s">
        <v>428</v>
      </c>
      <c r="BB392" s="72">
        <v>7</v>
      </c>
      <c r="BC392" s="72" t="s">
        <v>295</v>
      </c>
    </row>
    <row r="393" spans="52:55" x14ac:dyDescent="0.25">
      <c r="AZ393" s="72" t="s">
        <v>132</v>
      </c>
      <c r="BA393" s="68" t="s">
        <v>263</v>
      </c>
      <c r="BB393" s="72">
        <v>3.5</v>
      </c>
      <c r="BC393" s="72" t="s">
        <v>134</v>
      </c>
    </row>
    <row r="394" spans="52:55" x14ac:dyDescent="0.25">
      <c r="AZ394" s="72" t="s">
        <v>149</v>
      </c>
      <c r="BA394" s="68" t="s">
        <v>263</v>
      </c>
      <c r="BB394" s="72">
        <v>5.5</v>
      </c>
      <c r="BC394" s="72" t="s">
        <v>134</v>
      </c>
    </row>
    <row r="395" spans="52:55" x14ac:dyDescent="0.25">
      <c r="AZ395" s="72" t="s">
        <v>158</v>
      </c>
      <c r="BA395" s="68" t="s">
        <v>263</v>
      </c>
      <c r="BB395" s="72">
        <v>6.5</v>
      </c>
      <c r="BC395" s="72" t="s">
        <v>134</v>
      </c>
    </row>
    <row r="396" spans="52:55" x14ac:dyDescent="0.25">
      <c r="AZ396" s="72" t="s">
        <v>132</v>
      </c>
      <c r="BA396" s="72" t="s">
        <v>232</v>
      </c>
      <c r="BB396" s="72">
        <v>3.5</v>
      </c>
      <c r="BC396" s="72" t="s">
        <v>134</v>
      </c>
    </row>
    <row r="397" spans="52:55" x14ac:dyDescent="0.25">
      <c r="AZ397" s="72" t="s">
        <v>149</v>
      </c>
      <c r="BA397" s="72" t="s">
        <v>232</v>
      </c>
      <c r="BB397" s="72">
        <v>5.5</v>
      </c>
      <c r="BC397" s="72" t="s">
        <v>134</v>
      </c>
    </row>
    <row r="398" spans="52:55" x14ac:dyDescent="0.25">
      <c r="AZ398" s="72" t="s">
        <v>158</v>
      </c>
      <c r="BA398" s="72" t="s">
        <v>232</v>
      </c>
      <c r="BB398" s="72">
        <v>6.5</v>
      </c>
      <c r="BC398" s="72" t="s">
        <v>134</v>
      </c>
    </row>
    <row r="399" spans="52:55" x14ac:dyDescent="0.25">
      <c r="AZ399" s="72" t="s">
        <v>132</v>
      </c>
      <c r="BA399" s="72" t="s">
        <v>501</v>
      </c>
      <c r="BB399" s="72">
        <v>3.5</v>
      </c>
      <c r="BC399" s="72" t="s">
        <v>474</v>
      </c>
    </row>
    <row r="400" spans="52:55" x14ac:dyDescent="0.25">
      <c r="AZ400" s="72" t="s">
        <v>149</v>
      </c>
      <c r="BA400" s="72" t="s">
        <v>501</v>
      </c>
      <c r="BB400" s="72">
        <v>5.5</v>
      </c>
      <c r="BC400" s="72" t="s">
        <v>474</v>
      </c>
    </row>
    <row r="401" spans="52:55" x14ac:dyDescent="0.25">
      <c r="AZ401" s="72" t="s">
        <v>158</v>
      </c>
      <c r="BA401" s="72" t="s">
        <v>501</v>
      </c>
      <c r="BB401" s="72">
        <v>6.5</v>
      </c>
      <c r="BC401" s="72" t="s">
        <v>474</v>
      </c>
    </row>
    <row r="402" spans="52:55" x14ac:dyDescent="0.25">
      <c r="AZ402" s="72" t="s">
        <v>132</v>
      </c>
      <c r="BA402" s="72" t="s">
        <v>580</v>
      </c>
      <c r="BB402" s="72">
        <v>3.5</v>
      </c>
      <c r="BC402" s="72" t="s">
        <v>474</v>
      </c>
    </row>
    <row r="403" spans="52:55" x14ac:dyDescent="0.25">
      <c r="AZ403" s="72" t="s">
        <v>149</v>
      </c>
      <c r="BA403" s="72" t="s">
        <v>580</v>
      </c>
      <c r="BB403" s="72">
        <v>5.5</v>
      </c>
      <c r="BC403" s="72" t="s">
        <v>474</v>
      </c>
    </row>
    <row r="404" spans="52:55" x14ac:dyDescent="0.25">
      <c r="AZ404" s="72" t="s">
        <v>158</v>
      </c>
      <c r="BA404" s="72" t="s">
        <v>580</v>
      </c>
      <c r="BB404" s="72">
        <v>6.5</v>
      </c>
      <c r="BC404" s="72" t="s">
        <v>474</v>
      </c>
    </row>
    <row r="405" spans="52:55" x14ac:dyDescent="0.25">
      <c r="AZ405" s="72" t="s">
        <v>132</v>
      </c>
      <c r="BA405" s="72" t="s">
        <v>534</v>
      </c>
      <c r="BB405" s="72">
        <v>3.5</v>
      </c>
      <c r="BC405" s="72" t="s">
        <v>474</v>
      </c>
    </row>
    <row r="406" spans="52:55" x14ac:dyDescent="0.25">
      <c r="AZ406" s="72" t="s">
        <v>149</v>
      </c>
      <c r="BA406" s="72" t="s">
        <v>534</v>
      </c>
      <c r="BB406" s="72">
        <v>5.5</v>
      </c>
      <c r="BC406" s="72" t="s">
        <v>474</v>
      </c>
    </row>
    <row r="407" spans="52:55" x14ac:dyDescent="0.25">
      <c r="AZ407" s="72" t="s">
        <v>158</v>
      </c>
      <c r="BA407" s="72" t="s">
        <v>534</v>
      </c>
      <c r="BB407" s="72">
        <v>6.5</v>
      </c>
      <c r="BC407" s="72" t="s">
        <v>474</v>
      </c>
    </row>
    <row r="408" spans="52:55" x14ac:dyDescent="0.25">
      <c r="AZ408" s="72" t="s">
        <v>132</v>
      </c>
      <c r="BA408" s="72" t="s">
        <v>581</v>
      </c>
      <c r="BB408" s="72">
        <v>4</v>
      </c>
      <c r="BC408" s="72" t="s">
        <v>474</v>
      </c>
    </row>
    <row r="409" spans="52:55" x14ac:dyDescent="0.25">
      <c r="AZ409" s="72" t="s">
        <v>149</v>
      </c>
      <c r="BA409" s="72" t="s">
        <v>581</v>
      </c>
      <c r="BB409" s="72">
        <v>6</v>
      </c>
      <c r="BC409" s="72" t="s">
        <v>474</v>
      </c>
    </row>
    <row r="410" spans="52:55" x14ac:dyDescent="0.25">
      <c r="AZ410" s="72" t="s">
        <v>132</v>
      </c>
      <c r="BA410" s="68" t="s">
        <v>543</v>
      </c>
      <c r="BB410" s="72">
        <v>4</v>
      </c>
      <c r="BC410" s="72" t="s">
        <v>295</v>
      </c>
    </row>
    <row r="411" spans="52:55" x14ac:dyDescent="0.25">
      <c r="AZ411" s="72" t="s">
        <v>149</v>
      </c>
      <c r="BA411" s="68" t="s">
        <v>543</v>
      </c>
      <c r="BB411" s="72">
        <v>6</v>
      </c>
      <c r="BC411" s="72" t="s">
        <v>295</v>
      </c>
    </row>
    <row r="412" spans="52:55" x14ac:dyDescent="0.25">
      <c r="AZ412" s="72" t="s">
        <v>132</v>
      </c>
      <c r="BA412" s="72" t="s">
        <v>528</v>
      </c>
      <c r="BB412" s="72">
        <v>0.5</v>
      </c>
      <c r="BC412" s="72" t="s">
        <v>134</v>
      </c>
    </row>
    <row r="413" spans="52:55" x14ac:dyDescent="0.25">
      <c r="AZ413" s="72" t="s">
        <v>149</v>
      </c>
      <c r="BA413" s="72" t="s">
        <v>528</v>
      </c>
      <c r="BB413" s="72">
        <v>0.5</v>
      </c>
      <c r="BC413" s="72" t="s">
        <v>134</v>
      </c>
    </row>
    <row r="414" spans="52:55" x14ac:dyDescent="0.25">
      <c r="AZ414" s="72" t="s">
        <v>158</v>
      </c>
      <c r="BA414" s="72" t="s">
        <v>528</v>
      </c>
      <c r="BB414" s="72">
        <v>0.5</v>
      </c>
      <c r="BC414" s="72" t="s">
        <v>134</v>
      </c>
    </row>
    <row r="415" spans="52:55" x14ac:dyDescent="0.25">
      <c r="AZ415" s="72" t="s">
        <v>167</v>
      </c>
      <c r="BA415" s="72" t="s">
        <v>528</v>
      </c>
      <c r="BB415" s="72">
        <v>0.5</v>
      </c>
      <c r="BC415" s="72" t="s">
        <v>134</v>
      </c>
    </row>
    <row r="416" spans="52:55" x14ac:dyDescent="0.25">
      <c r="AZ416" s="72" t="s">
        <v>163</v>
      </c>
      <c r="BA416" s="72" t="s">
        <v>528</v>
      </c>
      <c r="BB416" s="72">
        <v>1.5</v>
      </c>
      <c r="BC416" s="72" t="s">
        <v>134</v>
      </c>
    </row>
    <row r="417" spans="52:55" x14ac:dyDescent="0.25">
      <c r="AZ417" s="72" t="s">
        <v>155</v>
      </c>
      <c r="BA417" s="72" t="s">
        <v>528</v>
      </c>
      <c r="BB417" s="72">
        <v>1.5</v>
      </c>
      <c r="BC417" s="72" t="s">
        <v>134</v>
      </c>
    </row>
    <row r="418" spans="52:55" x14ac:dyDescent="0.25">
      <c r="AZ418" s="72" t="s">
        <v>129</v>
      </c>
      <c r="BA418" s="72" t="s">
        <v>528</v>
      </c>
      <c r="BB418" s="72">
        <v>2.5</v>
      </c>
      <c r="BC418" s="72" t="s">
        <v>134</v>
      </c>
    </row>
    <row r="419" spans="52:55" x14ac:dyDescent="0.25">
      <c r="AZ419" s="72" t="s">
        <v>132</v>
      </c>
      <c r="BA419" s="72" t="s">
        <v>260</v>
      </c>
      <c r="BB419" s="72">
        <v>0.75</v>
      </c>
      <c r="BC419" s="72" t="s">
        <v>582</v>
      </c>
    </row>
    <row r="420" spans="52:55" x14ac:dyDescent="0.25">
      <c r="AZ420" s="72" t="s">
        <v>149</v>
      </c>
      <c r="BA420" s="72" t="s">
        <v>260</v>
      </c>
      <c r="BB420" s="72">
        <v>1.25</v>
      </c>
      <c r="BC420" s="72" t="s">
        <v>582</v>
      </c>
    </row>
    <row r="421" spans="52:55" x14ac:dyDescent="0.25">
      <c r="AZ421" s="72" t="s">
        <v>158</v>
      </c>
      <c r="BA421" s="72" t="s">
        <v>260</v>
      </c>
      <c r="BB421" s="72">
        <v>1.5</v>
      </c>
      <c r="BC421" s="72" t="s">
        <v>582</v>
      </c>
    </row>
    <row r="422" spans="52:55" x14ac:dyDescent="0.25">
      <c r="AZ422" s="72" t="s">
        <v>167</v>
      </c>
      <c r="BA422" s="72" t="s">
        <v>260</v>
      </c>
      <c r="BB422" s="72">
        <v>1.75</v>
      </c>
      <c r="BC422" s="72" t="s">
        <v>582</v>
      </c>
    </row>
    <row r="423" spans="52:55" x14ac:dyDescent="0.25">
      <c r="AZ423" s="72" t="s">
        <v>163</v>
      </c>
      <c r="BA423" s="72" t="s">
        <v>260</v>
      </c>
      <c r="BB423" s="72">
        <v>1.75</v>
      </c>
      <c r="BC423" s="72" t="s">
        <v>582</v>
      </c>
    </row>
    <row r="424" spans="52:55" x14ac:dyDescent="0.25">
      <c r="AZ424" s="72" t="s">
        <v>155</v>
      </c>
      <c r="BA424" s="72" t="s">
        <v>260</v>
      </c>
      <c r="BB424" s="72">
        <v>2</v>
      </c>
      <c r="BC424" s="72" t="s">
        <v>582</v>
      </c>
    </row>
    <row r="425" spans="52:55" x14ac:dyDescent="0.25">
      <c r="AZ425" s="72" t="s">
        <v>129</v>
      </c>
      <c r="BA425" s="72" t="s">
        <v>260</v>
      </c>
      <c r="BB425" s="72">
        <v>3</v>
      </c>
      <c r="BC425" s="72" t="s">
        <v>582</v>
      </c>
    </row>
    <row r="426" spans="52:55" x14ac:dyDescent="0.25">
      <c r="AZ426" s="72" t="s">
        <v>132</v>
      </c>
      <c r="BA426" s="72" t="s">
        <v>148</v>
      </c>
      <c r="BB426" s="72">
        <v>1.5</v>
      </c>
      <c r="BC426" s="72" t="s">
        <v>582</v>
      </c>
    </row>
    <row r="427" spans="52:55" x14ac:dyDescent="0.25">
      <c r="AZ427" s="72" t="s">
        <v>149</v>
      </c>
      <c r="BA427" s="72" t="s">
        <v>148</v>
      </c>
      <c r="BB427" s="72">
        <v>2.5</v>
      </c>
      <c r="BC427" s="72" t="s">
        <v>582</v>
      </c>
    </row>
    <row r="428" spans="52:55" x14ac:dyDescent="0.25">
      <c r="AZ428" s="72" t="s">
        <v>158</v>
      </c>
      <c r="BA428" s="72" t="s">
        <v>148</v>
      </c>
      <c r="BB428" s="72">
        <v>3</v>
      </c>
      <c r="BC428" s="72" t="s">
        <v>582</v>
      </c>
    </row>
    <row r="429" spans="52:55" x14ac:dyDescent="0.25">
      <c r="AZ429" s="72" t="s">
        <v>167</v>
      </c>
      <c r="BA429" s="72" t="s">
        <v>148</v>
      </c>
      <c r="BB429" s="72">
        <v>3.5</v>
      </c>
      <c r="BC429" s="72" t="s">
        <v>582</v>
      </c>
    </row>
    <row r="430" spans="52:55" x14ac:dyDescent="0.25">
      <c r="AZ430" s="72" t="s">
        <v>163</v>
      </c>
      <c r="BA430" s="72" t="s">
        <v>148</v>
      </c>
      <c r="BB430" s="72">
        <v>3.5</v>
      </c>
      <c r="BC430" s="72" t="s">
        <v>582</v>
      </c>
    </row>
    <row r="431" spans="52:55" x14ac:dyDescent="0.25">
      <c r="AZ431" s="72" t="s">
        <v>155</v>
      </c>
      <c r="BA431" s="72" t="s">
        <v>148</v>
      </c>
      <c r="BB431" s="72">
        <v>4</v>
      </c>
      <c r="BC431" s="72" t="s">
        <v>582</v>
      </c>
    </row>
    <row r="432" spans="52:55" x14ac:dyDescent="0.25">
      <c r="AZ432" s="72" t="s">
        <v>129</v>
      </c>
      <c r="BA432" s="72" t="s">
        <v>148</v>
      </c>
      <c r="BB432" s="72">
        <v>6</v>
      </c>
      <c r="BC432" s="72" t="s">
        <v>582</v>
      </c>
    </row>
    <row r="433" spans="52:55" x14ac:dyDescent="0.25">
      <c r="AZ433" s="72" t="s">
        <v>132</v>
      </c>
      <c r="BA433" s="72" t="s">
        <v>157</v>
      </c>
      <c r="BB433" s="72">
        <v>3</v>
      </c>
      <c r="BC433" s="72" t="s">
        <v>582</v>
      </c>
    </row>
    <row r="434" spans="52:55" x14ac:dyDescent="0.25">
      <c r="AZ434" s="72" t="s">
        <v>163</v>
      </c>
      <c r="BA434" s="72" t="s">
        <v>157</v>
      </c>
      <c r="BB434" s="72">
        <v>7</v>
      </c>
      <c r="BC434" s="72" t="s">
        <v>582</v>
      </c>
    </row>
    <row r="435" spans="52:55" x14ac:dyDescent="0.25">
      <c r="AZ435" s="72" t="s">
        <v>149</v>
      </c>
      <c r="BA435" s="72" t="s">
        <v>157</v>
      </c>
      <c r="BB435" s="72">
        <v>5</v>
      </c>
      <c r="BC435" s="72" t="s">
        <v>582</v>
      </c>
    </row>
    <row r="436" spans="52:55" x14ac:dyDescent="0.25">
      <c r="AZ436" s="72" t="s">
        <v>158</v>
      </c>
      <c r="BA436" s="72" t="s">
        <v>157</v>
      </c>
      <c r="BB436" s="72">
        <v>6</v>
      </c>
      <c r="BC436" s="72" t="s">
        <v>582</v>
      </c>
    </row>
    <row r="437" spans="52:55" x14ac:dyDescent="0.25">
      <c r="AZ437" s="72" t="s">
        <v>167</v>
      </c>
      <c r="BA437" s="72" t="s">
        <v>157</v>
      </c>
      <c r="BB437" s="72">
        <v>7</v>
      </c>
      <c r="BC437" s="72" t="s">
        <v>582</v>
      </c>
    </row>
    <row r="438" spans="52:55" x14ac:dyDescent="0.25">
      <c r="AZ438" s="76" t="s">
        <v>132</v>
      </c>
      <c r="BA438" s="72" t="s">
        <v>472</v>
      </c>
      <c r="BB438" s="72">
        <v>4.5</v>
      </c>
      <c r="BC438" s="72" t="s">
        <v>295</v>
      </c>
    </row>
    <row r="439" spans="52:55" x14ac:dyDescent="0.25">
      <c r="AZ439" s="72" t="s">
        <v>132</v>
      </c>
      <c r="BA439" s="72" t="s">
        <v>166</v>
      </c>
      <c r="BB439" s="72">
        <v>4.5</v>
      </c>
      <c r="BC439" s="72" t="s">
        <v>582</v>
      </c>
    </row>
    <row r="440" spans="52:55" x14ac:dyDescent="0.25">
      <c r="AZ440" s="72" t="s">
        <v>149</v>
      </c>
      <c r="BA440" s="72" t="s">
        <v>166</v>
      </c>
      <c r="BB440" s="72">
        <v>7.5</v>
      </c>
      <c r="BC440" s="72" t="s">
        <v>582</v>
      </c>
    </row>
    <row r="441" spans="52:55" x14ac:dyDescent="0.25">
      <c r="AZ441" s="72" t="s">
        <v>132</v>
      </c>
      <c r="BA441" s="72" t="s">
        <v>176</v>
      </c>
      <c r="BB441" s="72">
        <v>6</v>
      </c>
      <c r="BC441" s="72" t="s">
        <v>582</v>
      </c>
    </row>
    <row r="442" spans="52:55" x14ac:dyDescent="0.25">
      <c r="AZ442" s="72" t="s">
        <v>132</v>
      </c>
      <c r="BA442" s="72" t="s">
        <v>183</v>
      </c>
      <c r="BB442" s="72">
        <v>7.5</v>
      </c>
      <c r="BC442" s="72" t="s">
        <v>582</v>
      </c>
    </row>
    <row r="443" spans="52:55" x14ac:dyDescent="0.25">
      <c r="AZ443" s="72" t="s">
        <v>132</v>
      </c>
      <c r="BA443" s="72" t="s">
        <v>267</v>
      </c>
      <c r="BB443" s="72">
        <v>1.5</v>
      </c>
      <c r="BC443" s="72" t="s">
        <v>582</v>
      </c>
    </row>
    <row r="444" spans="52:55" x14ac:dyDescent="0.25">
      <c r="AZ444" s="72" t="s">
        <v>149</v>
      </c>
      <c r="BA444" s="72" t="s">
        <v>267</v>
      </c>
      <c r="BB444" s="72">
        <v>2.5</v>
      </c>
      <c r="BC444" s="72" t="s">
        <v>582</v>
      </c>
    </row>
    <row r="445" spans="52:55" x14ac:dyDescent="0.25">
      <c r="AZ445" s="72" t="s">
        <v>158</v>
      </c>
      <c r="BA445" s="72" t="s">
        <v>267</v>
      </c>
      <c r="BB445" s="72">
        <v>3</v>
      </c>
      <c r="BC445" s="72" t="s">
        <v>582</v>
      </c>
    </row>
    <row r="446" spans="52:55" x14ac:dyDescent="0.25">
      <c r="AZ446" s="72" t="s">
        <v>167</v>
      </c>
      <c r="BA446" s="72" t="s">
        <v>267</v>
      </c>
      <c r="BB446" s="72">
        <v>3.5</v>
      </c>
      <c r="BC446" s="72" t="s">
        <v>582</v>
      </c>
    </row>
    <row r="447" spans="52:55" x14ac:dyDescent="0.25">
      <c r="AZ447" s="72" t="s">
        <v>163</v>
      </c>
      <c r="BA447" s="72" t="s">
        <v>267</v>
      </c>
      <c r="BB447" s="72">
        <v>3.5</v>
      </c>
      <c r="BC447" s="72" t="s">
        <v>582</v>
      </c>
    </row>
    <row r="448" spans="52:55" x14ac:dyDescent="0.25">
      <c r="AZ448" s="72" t="s">
        <v>155</v>
      </c>
      <c r="BA448" s="72" t="s">
        <v>267</v>
      </c>
      <c r="BB448" s="72">
        <v>4</v>
      </c>
      <c r="BC448" s="72" t="s">
        <v>582</v>
      </c>
    </row>
    <row r="449" spans="52:55" x14ac:dyDescent="0.25">
      <c r="AZ449" s="72" t="s">
        <v>129</v>
      </c>
      <c r="BA449" s="72" t="s">
        <v>267</v>
      </c>
      <c r="BB449" s="72">
        <v>6</v>
      </c>
      <c r="BC449" s="72" t="s">
        <v>582</v>
      </c>
    </row>
    <row r="450" spans="52:55" x14ac:dyDescent="0.25">
      <c r="AZ450" s="72" t="s">
        <v>132</v>
      </c>
      <c r="BA450" s="72" t="s">
        <v>217</v>
      </c>
      <c r="BB450" s="72">
        <v>1.5</v>
      </c>
      <c r="BC450" s="72" t="s">
        <v>295</v>
      </c>
    </row>
    <row r="451" spans="52:55" x14ac:dyDescent="0.25">
      <c r="AZ451" s="72" t="s">
        <v>149</v>
      </c>
      <c r="BA451" s="72" t="s">
        <v>217</v>
      </c>
      <c r="BB451" s="72">
        <v>2.5</v>
      </c>
      <c r="BC451" s="72" t="s">
        <v>295</v>
      </c>
    </row>
    <row r="452" spans="52:55" x14ac:dyDescent="0.25">
      <c r="AZ452" s="72" t="s">
        <v>158</v>
      </c>
      <c r="BA452" s="72" t="s">
        <v>217</v>
      </c>
      <c r="BB452" s="72">
        <v>3</v>
      </c>
      <c r="BC452" s="72" t="s">
        <v>295</v>
      </c>
    </row>
    <row r="453" spans="52:55" x14ac:dyDescent="0.25">
      <c r="AZ453" s="72" t="s">
        <v>167</v>
      </c>
      <c r="BA453" s="72" t="s">
        <v>217</v>
      </c>
      <c r="BB453" s="72">
        <v>3.5</v>
      </c>
      <c r="BC453" s="72" t="s">
        <v>295</v>
      </c>
    </row>
    <row r="454" spans="52:55" x14ac:dyDescent="0.25">
      <c r="AZ454" s="72" t="s">
        <v>163</v>
      </c>
      <c r="BA454" s="72" t="s">
        <v>217</v>
      </c>
      <c r="BB454" s="72">
        <v>3.5</v>
      </c>
      <c r="BC454" s="72" t="s">
        <v>295</v>
      </c>
    </row>
    <row r="455" spans="52:55" x14ac:dyDescent="0.25">
      <c r="AZ455" s="72" t="s">
        <v>155</v>
      </c>
      <c r="BA455" s="72" t="s">
        <v>217</v>
      </c>
      <c r="BB455" s="72">
        <v>4</v>
      </c>
      <c r="BC455" s="72" t="s">
        <v>295</v>
      </c>
    </row>
    <row r="456" spans="52:55" x14ac:dyDescent="0.25">
      <c r="AZ456" s="72" t="s">
        <v>129</v>
      </c>
      <c r="BA456" s="72" t="s">
        <v>217</v>
      </c>
      <c r="BB456" s="72">
        <v>6</v>
      </c>
      <c r="BC456" s="72" t="s">
        <v>295</v>
      </c>
    </row>
    <row r="457" spans="52:55" x14ac:dyDescent="0.25">
      <c r="AZ457" s="72" t="s">
        <v>132</v>
      </c>
      <c r="BA457" s="72" t="s">
        <v>227</v>
      </c>
      <c r="BB457" s="72">
        <v>2</v>
      </c>
      <c r="BC457" s="72" t="s">
        <v>582</v>
      </c>
    </row>
    <row r="458" spans="52:55" x14ac:dyDescent="0.25">
      <c r="AZ458" s="72" t="s">
        <v>149</v>
      </c>
      <c r="BA458" s="72" t="s">
        <v>227</v>
      </c>
      <c r="BB458" s="72">
        <v>3</v>
      </c>
      <c r="BC458" s="72" t="s">
        <v>582</v>
      </c>
    </row>
    <row r="459" spans="52:55" x14ac:dyDescent="0.25">
      <c r="AZ459" s="72" t="s">
        <v>158</v>
      </c>
      <c r="BA459" s="72" t="s">
        <v>227</v>
      </c>
      <c r="BB459" s="72">
        <v>3.5</v>
      </c>
      <c r="BC459" s="72" t="s">
        <v>582</v>
      </c>
    </row>
    <row r="460" spans="52:55" x14ac:dyDescent="0.25">
      <c r="AZ460" s="72" t="s">
        <v>167</v>
      </c>
      <c r="BA460" s="72" t="s">
        <v>227</v>
      </c>
      <c r="BB460" s="72">
        <v>4</v>
      </c>
      <c r="BC460" s="72" t="s">
        <v>582</v>
      </c>
    </row>
    <row r="461" spans="52:55" x14ac:dyDescent="0.25">
      <c r="AZ461" s="72" t="s">
        <v>163</v>
      </c>
      <c r="BA461" s="72" t="s">
        <v>227</v>
      </c>
      <c r="BB461" s="72">
        <v>4</v>
      </c>
      <c r="BC461" s="72" t="s">
        <v>582</v>
      </c>
    </row>
    <row r="462" spans="52:55" x14ac:dyDescent="0.25">
      <c r="AZ462" s="72" t="s">
        <v>155</v>
      </c>
      <c r="BA462" s="72" t="s">
        <v>227</v>
      </c>
      <c r="BB462" s="72">
        <v>6</v>
      </c>
      <c r="BC462" s="72" t="s">
        <v>582</v>
      </c>
    </row>
    <row r="463" spans="52:55" x14ac:dyDescent="0.25">
      <c r="AZ463" s="72" t="s">
        <v>129</v>
      </c>
      <c r="BA463" s="72" t="s">
        <v>227</v>
      </c>
      <c r="BB463" s="72">
        <v>8</v>
      </c>
      <c r="BC463" s="72" t="s">
        <v>582</v>
      </c>
    </row>
    <row r="464" spans="52:55" x14ac:dyDescent="0.25">
      <c r="AZ464" s="72" t="s">
        <v>132</v>
      </c>
      <c r="BA464" s="72" t="s">
        <v>351</v>
      </c>
      <c r="BB464" s="72">
        <v>2</v>
      </c>
      <c r="BC464" s="72" t="s">
        <v>582</v>
      </c>
    </row>
    <row r="465" spans="52:55" x14ac:dyDescent="0.25">
      <c r="AZ465" s="72" t="s">
        <v>149</v>
      </c>
      <c r="BA465" s="72" t="s">
        <v>351</v>
      </c>
      <c r="BB465" s="72">
        <v>3</v>
      </c>
      <c r="BC465" s="72" t="s">
        <v>582</v>
      </c>
    </row>
    <row r="466" spans="52:55" x14ac:dyDescent="0.25">
      <c r="AZ466" s="72" t="s">
        <v>158</v>
      </c>
      <c r="BA466" s="72" t="s">
        <v>351</v>
      </c>
      <c r="BB466" s="72">
        <v>3.5</v>
      </c>
      <c r="BC466" s="72" t="s">
        <v>582</v>
      </c>
    </row>
    <row r="467" spans="52:55" x14ac:dyDescent="0.25">
      <c r="AZ467" s="72" t="s">
        <v>167</v>
      </c>
      <c r="BA467" s="72" t="s">
        <v>351</v>
      </c>
      <c r="BB467" s="72">
        <v>4</v>
      </c>
      <c r="BC467" s="72" t="s">
        <v>582</v>
      </c>
    </row>
    <row r="468" spans="52:55" x14ac:dyDescent="0.25">
      <c r="AZ468" s="72" t="s">
        <v>163</v>
      </c>
      <c r="BA468" s="72" t="s">
        <v>351</v>
      </c>
      <c r="BB468" s="72">
        <v>4</v>
      </c>
      <c r="BC468" s="72" t="s">
        <v>582</v>
      </c>
    </row>
    <row r="469" spans="52:55" x14ac:dyDescent="0.25">
      <c r="AZ469" s="72" t="s">
        <v>155</v>
      </c>
      <c r="BA469" s="72" t="s">
        <v>351</v>
      </c>
      <c r="BB469" s="72">
        <v>6</v>
      </c>
      <c r="BC469" s="72" t="s">
        <v>582</v>
      </c>
    </row>
    <row r="470" spans="52:55" x14ac:dyDescent="0.25">
      <c r="AZ470" s="72" t="s">
        <v>129</v>
      </c>
      <c r="BA470" s="72" t="s">
        <v>351</v>
      </c>
      <c r="BB470" s="72">
        <v>8</v>
      </c>
      <c r="BC470" s="72" t="s">
        <v>582</v>
      </c>
    </row>
    <row r="471" spans="52:55" x14ac:dyDescent="0.25">
      <c r="AZ471" s="72" t="s">
        <v>132</v>
      </c>
      <c r="BA471" s="72" t="s">
        <v>583</v>
      </c>
      <c r="BB471" s="72">
        <v>2</v>
      </c>
      <c r="BC471" s="72" t="s">
        <v>582</v>
      </c>
    </row>
    <row r="472" spans="52:55" x14ac:dyDescent="0.25">
      <c r="AZ472" s="72" t="s">
        <v>149</v>
      </c>
      <c r="BA472" s="72" t="s">
        <v>583</v>
      </c>
      <c r="BB472" s="72">
        <v>3</v>
      </c>
      <c r="BC472" s="72" t="s">
        <v>582</v>
      </c>
    </row>
    <row r="473" spans="52:55" x14ac:dyDescent="0.25">
      <c r="AZ473" s="72" t="s">
        <v>158</v>
      </c>
      <c r="BA473" s="72" t="s">
        <v>583</v>
      </c>
      <c r="BB473" s="72">
        <v>3.5</v>
      </c>
      <c r="BC473" s="72" t="s">
        <v>582</v>
      </c>
    </row>
    <row r="474" spans="52:55" x14ac:dyDescent="0.25">
      <c r="AZ474" s="72" t="s">
        <v>167</v>
      </c>
      <c r="BA474" s="72" t="s">
        <v>583</v>
      </c>
      <c r="BB474" s="72">
        <v>4</v>
      </c>
      <c r="BC474" s="72" t="s">
        <v>582</v>
      </c>
    </row>
    <row r="475" spans="52:55" x14ac:dyDescent="0.25">
      <c r="AZ475" s="72" t="s">
        <v>163</v>
      </c>
      <c r="BA475" s="72" t="s">
        <v>583</v>
      </c>
      <c r="BB475" s="72">
        <v>4</v>
      </c>
      <c r="BC475" s="72" t="s">
        <v>582</v>
      </c>
    </row>
    <row r="476" spans="52:55" x14ac:dyDescent="0.25">
      <c r="AZ476" s="72" t="s">
        <v>155</v>
      </c>
      <c r="BA476" s="72" t="s">
        <v>583</v>
      </c>
      <c r="BB476" s="72">
        <v>6</v>
      </c>
      <c r="BC476" s="72" t="s">
        <v>582</v>
      </c>
    </row>
    <row r="477" spans="52:55" x14ac:dyDescent="0.25">
      <c r="AZ477" s="72" t="s">
        <v>129</v>
      </c>
      <c r="BA477" s="72" t="s">
        <v>583</v>
      </c>
      <c r="BB477" s="72">
        <v>8</v>
      </c>
      <c r="BC477" s="72" t="s">
        <v>582</v>
      </c>
    </row>
    <row r="478" spans="52:55" x14ac:dyDescent="0.25">
      <c r="AZ478" s="72" t="s">
        <v>132</v>
      </c>
      <c r="BA478" s="72" t="s">
        <v>566</v>
      </c>
      <c r="BB478" s="72">
        <v>2</v>
      </c>
      <c r="BC478" s="72" t="s">
        <v>582</v>
      </c>
    </row>
    <row r="479" spans="52:55" x14ac:dyDescent="0.25">
      <c r="AZ479" s="72" t="s">
        <v>149</v>
      </c>
      <c r="BA479" s="72" t="s">
        <v>566</v>
      </c>
      <c r="BB479" s="72">
        <v>3</v>
      </c>
      <c r="BC479" s="72" t="s">
        <v>582</v>
      </c>
    </row>
    <row r="480" spans="52:55" x14ac:dyDescent="0.25">
      <c r="AZ480" s="72" t="s">
        <v>158</v>
      </c>
      <c r="BA480" s="72" t="s">
        <v>566</v>
      </c>
      <c r="BB480" s="72">
        <v>3.5</v>
      </c>
      <c r="BC480" s="72" t="s">
        <v>582</v>
      </c>
    </row>
    <row r="481" spans="52:55" x14ac:dyDescent="0.25">
      <c r="AZ481" s="72" t="s">
        <v>167</v>
      </c>
      <c r="BA481" s="72" t="s">
        <v>566</v>
      </c>
      <c r="BB481" s="72">
        <v>4</v>
      </c>
      <c r="BC481" s="72" t="s">
        <v>582</v>
      </c>
    </row>
    <row r="482" spans="52:55" x14ac:dyDescent="0.25">
      <c r="AZ482" s="72" t="s">
        <v>163</v>
      </c>
      <c r="BA482" s="72" t="s">
        <v>566</v>
      </c>
      <c r="BB482" s="72">
        <v>4</v>
      </c>
      <c r="BC482" s="72" t="s">
        <v>582</v>
      </c>
    </row>
    <row r="483" spans="52:55" x14ac:dyDescent="0.25">
      <c r="AZ483" s="72" t="s">
        <v>155</v>
      </c>
      <c r="BA483" s="72" t="s">
        <v>566</v>
      </c>
      <c r="BB483" s="72">
        <v>6</v>
      </c>
      <c r="BC483" s="72" t="s">
        <v>582</v>
      </c>
    </row>
    <row r="484" spans="52:55" x14ac:dyDescent="0.25">
      <c r="AZ484" s="72" t="s">
        <v>129</v>
      </c>
      <c r="BA484" s="72" t="s">
        <v>566</v>
      </c>
      <c r="BB484" s="72">
        <v>8</v>
      </c>
      <c r="BC484" s="72" t="s">
        <v>582</v>
      </c>
    </row>
    <row r="485" spans="52:55" x14ac:dyDescent="0.25">
      <c r="AZ485" s="72" t="s">
        <v>132</v>
      </c>
      <c r="BA485" s="72" t="s">
        <v>569</v>
      </c>
      <c r="BB485" s="72">
        <v>2</v>
      </c>
      <c r="BC485" s="72" t="s">
        <v>582</v>
      </c>
    </row>
    <row r="486" spans="52:55" x14ac:dyDescent="0.25">
      <c r="AZ486" s="72" t="s">
        <v>149</v>
      </c>
      <c r="BA486" s="72" t="s">
        <v>569</v>
      </c>
      <c r="BB486" s="72">
        <v>3</v>
      </c>
      <c r="BC486" s="72" t="s">
        <v>582</v>
      </c>
    </row>
    <row r="487" spans="52:55" x14ac:dyDescent="0.25">
      <c r="AZ487" s="72" t="s">
        <v>158</v>
      </c>
      <c r="BA487" s="72" t="s">
        <v>569</v>
      </c>
      <c r="BB487" s="72">
        <v>3.5</v>
      </c>
      <c r="BC487" s="72" t="s">
        <v>582</v>
      </c>
    </row>
    <row r="488" spans="52:55" x14ac:dyDescent="0.25">
      <c r="AZ488" s="72" t="s">
        <v>167</v>
      </c>
      <c r="BA488" s="72" t="s">
        <v>569</v>
      </c>
      <c r="BB488" s="72">
        <v>4</v>
      </c>
      <c r="BC488" s="72" t="s">
        <v>582</v>
      </c>
    </row>
    <row r="489" spans="52:55" x14ac:dyDescent="0.25">
      <c r="AZ489" s="72" t="s">
        <v>163</v>
      </c>
      <c r="BA489" s="72" t="s">
        <v>569</v>
      </c>
      <c r="BB489" s="72">
        <v>4</v>
      </c>
      <c r="BC489" s="72" t="s">
        <v>582</v>
      </c>
    </row>
    <row r="490" spans="52:55" x14ac:dyDescent="0.25">
      <c r="AZ490" s="72" t="s">
        <v>155</v>
      </c>
      <c r="BA490" s="72" t="s">
        <v>569</v>
      </c>
      <c r="BB490" s="72">
        <v>6</v>
      </c>
      <c r="BC490" s="72" t="s">
        <v>582</v>
      </c>
    </row>
    <row r="491" spans="52:55" x14ac:dyDescent="0.25">
      <c r="AZ491" s="72" t="s">
        <v>129</v>
      </c>
      <c r="BA491" s="72" t="s">
        <v>569</v>
      </c>
      <c r="BB491" s="72">
        <v>8</v>
      </c>
      <c r="BC491" s="72" t="s">
        <v>582</v>
      </c>
    </row>
    <row r="492" spans="52:55" x14ac:dyDescent="0.25">
      <c r="AZ492" s="72" t="s">
        <v>132</v>
      </c>
      <c r="BA492" s="72" t="s">
        <v>584</v>
      </c>
      <c r="BB492" s="72">
        <v>2.5</v>
      </c>
      <c r="BC492" s="72" t="s">
        <v>582</v>
      </c>
    </row>
    <row r="493" spans="52:55" x14ac:dyDescent="0.25">
      <c r="AZ493" s="72" t="s">
        <v>149</v>
      </c>
      <c r="BA493" s="72" t="s">
        <v>584</v>
      </c>
      <c r="BB493" s="72">
        <v>4</v>
      </c>
      <c r="BC493" s="72" t="s">
        <v>582</v>
      </c>
    </row>
    <row r="494" spans="52:55" x14ac:dyDescent="0.25">
      <c r="AZ494" s="72" t="s">
        <v>158</v>
      </c>
      <c r="BA494" s="72" t="s">
        <v>584</v>
      </c>
      <c r="BB494" s="72">
        <v>5</v>
      </c>
      <c r="BC494" s="72" t="s">
        <v>582</v>
      </c>
    </row>
    <row r="495" spans="52:55" x14ac:dyDescent="0.25">
      <c r="AZ495" s="72" t="s">
        <v>167</v>
      </c>
      <c r="BA495" s="72" t="s">
        <v>584</v>
      </c>
      <c r="BB495" s="72">
        <v>5.5</v>
      </c>
      <c r="BC495" s="72" t="s">
        <v>582</v>
      </c>
    </row>
    <row r="496" spans="52:55" x14ac:dyDescent="0.25">
      <c r="AZ496" s="72" t="s">
        <v>163</v>
      </c>
      <c r="BA496" s="72" t="s">
        <v>584</v>
      </c>
      <c r="BB496" s="72">
        <v>5.5</v>
      </c>
      <c r="BC496" s="72" t="s">
        <v>582</v>
      </c>
    </row>
    <row r="497" spans="52:55" x14ac:dyDescent="0.25">
      <c r="AZ497" s="72" t="s">
        <v>155</v>
      </c>
      <c r="BA497" s="72" t="s">
        <v>584</v>
      </c>
      <c r="BB497" s="72">
        <v>7.5</v>
      </c>
      <c r="BC497" s="72" t="s">
        <v>582</v>
      </c>
    </row>
    <row r="498" spans="52:55" x14ac:dyDescent="0.25">
      <c r="AZ498" s="72" t="s">
        <v>132</v>
      </c>
      <c r="BA498" s="72" t="s">
        <v>567</v>
      </c>
      <c r="BB498" s="72">
        <v>2.5</v>
      </c>
      <c r="BC498" s="72" t="s">
        <v>582</v>
      </c>
    </row>
    <row r="499" spans="52:55" x14ac:dyDescent="0.25">
      <c r="AZ499" s="72" t="s">
        <v>149</v>
      </c>
      <c r="BA499" s="72" t="s">
        <v>567</v>
      </c>
      <c r="BB499" s="72">
        <v>4</v>
      </c>
      <c r="BC499" s="72" t="s">
        <v>582</v>
      </c>
    </row>
    <row r="500" spans="52:55" x14ac:dyDescent="0.25">
      <c r="AZ500" s="72" t="s">
        <v>158</v>
      </c>
      <c r="BA500" s="72" t="s">
        <v>567</v>
      </c>
      <c r="BB500" s="72">
        <v>5</v>
      </c>
      <c r="BC500" s="72" t="s">
        <v>582</v>
      </c>
    </row>
    <row r="501" spans="52:55" x14ac:dyDescent="0.25">
      <c r="AZ501" s="72" t="s">
        <v>167</v>
      </c>
      <c r="BA501" s="72" t="s">
        <v>567</v>
      </c>
      <c r="BB501" s="72">
        <v>5.5</v>
      </c>
      <c r="BC501" s="72" t="s">
        <v>582</v>
      </c>
    </row>
    <row r="502" spans="52:55" x14ac:dyDescent="0.25">
      <c r="AZ502" s="72" t="s">
        <v>163</v>
      </c>
      <c r="BA502" s="72" t="s">
        <v>567</v>
      </c>
      <c r="BB502" s="72">
        <v>5.5</v>
      </c>
      <c r="BC502" s="72" t="s">
        <v>582</v>
      </c>
    </row>
    <row r="503" spans="52:55" x14ac:dyDescent="0.25">
      <c r="AZ503" s="72" t="s">
        <v>155</v>
      </c>
      <c r="BA503" s="72" t="s">
        <v>567</v>
      </c>
      <c r="BB503" s="72">
        <v>7.5</v>
      </c>
      <c r="BC503" s="72" t="s">
        <v>582</v>
      </c>
    </row>
    <row r="504" spans="52:55" x14ac:dyDescent="0.25">
      <c r="AZ504" s="72" t="s">
        <v>132</v>
      </c>
      <c r="BA504" s="72" t="s">
        <v>571</v>
      </c>
      <c r="BB504" s="72">
        <v>2.5</v>
      </c>
      <c r="BC504" s="72" t="s">
        <v>582</v>
      </c>
    </row>
    <row r="505" spans="52:55" x14ac:dyDescent="0.25">
      <c r="AZ505" s="72" t="s">
        <v>149</v>
      </c>
      <c r="BA505" s="72" t="s">
        <v>571</v>
      </c>
      <c r="BB505" s="72">
        <v>4</v>
      </c>
      <c r="BC505" s="72" t="s">
        <v>582</v>
      </c>
    </row>
    <row r="506" spans="52:55" x14ac:dyDescent="0.25">
      <c r="AZ506" s="72" t="s">
        <v>158</v>
      </c>
      <c r="BA506" s="72" t="s">
        <v>571</v>
      </c>
      <c r="BB506" s="72">
        <v>5</v>
      </c>
      <c r="BC506" s="72" t="s">
        <v>582</v>
      </c>
    </row>
    <row r="507" spans="52:55" x14ac:dyDescent="0.25">
      <c r="AZ507" s="72" t="s">
        <v>167</v>
      </c>
      <c r="BA507" s="72" t="s">
        <v>571</v>
      </c>
      <c r="BB507" s="72">
        <v>5.5</v>
      </c>
      <c r="BC507" s="72" t="s">
        <v>582</v>
      </c>
    </row>
    <row r="508" spans="52:55" x14ac:dyDescent="0.25">
      <c r="AZ508" s="72" t="s">
        <v>163</v>
      </c>
      <c r="BA508" s="72" t="s">
        <v>571</v>
      </c>
      <c r="BB508" s="72">
        <v>5.5</v>
      </c>
      <c r="BC508" s="72" t="s">
        <v>582</v>
      </c>
    </row>
    <row r="509" spans="52:55" x14ac:dyDescent="0.25">
      <c r="AZ509" s="72" t="s">
        <v>155</v>
      </c>
      <c r="BA509" s="72" t="s">
        <v>571</v>
      </c>
      <c r="BB509" s="72">
        <v>7.5</v>
      </c>
      <c r="BC509" s="72" t="s">
        <v>582</v>
      </c>
    </row>
    <row r="510" spans="52:55" x14ac:dyDescent="0.25">
      <c r="AZ510" s="72" t="s">
        <v>132</v>
      </c>
      <c r="BA510" s="72" t="s">
        <v>568</v>
      </c>
      <c r="BB510" s="72">
        <v>2.5</v>
      </c>
      <c r="BC510" s="72" t="s">
        <v>582</v>
      </c>
    </row>
    <row r="511" spans="52:55" x14ac:dyDescent="0.25">
      <c r="AZ511" s="72" t="s">
        <v>149</v>
      </c>
      <c r="BA511" s="72" t="s">
        <v>568</v>
      </c>
      <c r="BB511" s="72">
        <v>4</v>
      </c>
      <c r="BC511" s="72" t="s">
        <v>582</v>
      </c>
    </row>
    <row r="512" spans="52:55" x14ac:dyDescent="0.25">
      <c r="AZ512" s="72" t="s">
        <v>158</v>
      </c>
      <c r="BA512" s="72" t="s">
        <v>568</v>
      </c>
      <c r="BB512" s="72">
        <v>5</v>
      </c>
      <c r="BC512" s="72" t="s">
        <v>582</v>
      </c>
    </row>
    <row r="513" spans="52:55" x14ac:dyDescent="0.25">
      <c r="AZ513" s="72" t="s">
        <v>167</v>
      </c>
      <c r="BA513" s="72" t="s">
        <v>568</v>
      </c>
      <c r="BB513" s="72">
        <v>5.5</v>
      </c>
      <c r="BC513" s="72" t="s">
        <v>582</v>
      </c>
    </row>
    <row r="514" spans="52:55" x14ac:dyDescent="0.25">
      <c r="AZ514" s="72" t="s">
        <v>163</v>
      </c>
      <c r="BA514" s="72" t="s">
        <v>568</v>
      </c>
      <c r="BB514" s="72">
        <v>5.5</v>
      </c>
      <c r="BC514" s="72" t="s">
        <v>582</v>
      </c>
    </row>
    <row r="515" spans="52:55" x14ac:dyDescent="0.25">
      <c r="AZ515" s="72" t="s">
        <v>155</v>
      </c>
      <c r="BA515" s="72" t="s">
        <v>568</v>
      </c>
      <c r="BB515" s="72">
        <v>7.5</v>
      </c>
      <c r="BC515" s="72" t="s">
        <v>582</v>
      </c>
    </row>
    <row r="516" spans="52:55" x14ac:dyDescent="0.25">
      <c r="AZ516" s="72" t="s">
        <v>132</v>
      </c>
      <c r="BA516" s="72" t="s">
        <v>572</v>
      </c>
      <c r="BB516" s="72">
        <v>2.5</v>
      </c>
      <c r="BC516" s="72" t="s">
        <v>582</v>
      </c>
    </row>
    <row r="517" spans="52:55" x14ac:dyDescent="0.25">
      <c r="AZ517" s="72" t="s">
        <v>149</v>
      </c>
      <c r="BA517" s="72" t="s">
        <v>572</v>
      </c>
      <c r="BB517" s="72">
        <v>4</v>
      </c>
      <c r="BC517" s="72" t="s">
        <v>582</v>
      </c>
    </row>
    <row r="518" spans="52:55" x14ac:dyDescent="0.25">
      <c r="AZ518" s="72" t="s">
        <v>158</v>
      </c>
      <c r="BA518" s="72" t="s">
        <v>572</v>
      </c>
      <c r="BB518" s="72">
        <v>5</v>
      </c>
      <c r="BC518" s="72" t="s">
        <v>582</v>
      </c>
    </row>
    <row r="519" spans="52:55" x14ac:dyDescent="0.25">
      <c r="AZ519" s="72" t="s">
        <v>167</v>
      </c>
      <c r="BA519" s="72" t="s">
        <v>572</v>
      </c>
      <c r="BB519" s="72">
        <v>5.5</v>
      </c>
      <c r="BC519" s="72" t="s">
        <v>582</v>
      </c>
    </row>
    <row r="520" spans="52:55" x14ac:dyDescent="0.25">
      <c r="AZ520" s="72" t="s">
        <v>163</v>
      </c>
      <c r="BA520" s="72" t="s">
        <v>572</v>
      </c>
      <c r="BB520" s="72">
        <v>5.5</v>
      </c>
      <c r="BC520" s="72" t="s">
        <v>582</v>
      </c>
    </row>
    <row r="521" spans="52:55" x14ac:dyDescent="0.25">
      <c r="AZ521" s="72" t="s">
        <v>155</v>
      </c>
      <c r="BA521" s="72" t="s">
        <v>572</v>
      </c>
      <c r="BB521" s="72">
        <v>7.5</v>
      </c>
      <c r="BC521" s="72" t="s">
        <v>582</v>
      </c>
    </row>
    <row r="522" spans="52:55" x14ac:dyDescent="0.25">
      <c r="AZ522" s="72" t="s">
        <v>132</v>
      </c>
      <c r="BA522" s="72" t="s">
        <v>564</v>
      </c>
      <c r="BB522" s="72">
        <v>2.5</v>
      </c>
      <c r="BC522" s="72" t="s">
        <v>582</v>
      </c>
    </row>
    <row r="523" spans="52:55" x14ac:dyDescent="0.25">
      <c r="AZ523" s="72" t="s">
        <v>149</v>
      </c>
      <c r="BA523" s="72" t="s">
        <v>564</v>
      </c>
      <c r="BB523" s="72">
        <v>4</v>
      </c>
      <c r="BC523" s="72" t="s">
        <v>582</v>
      </c>
    </row>
    <row r="524" spans="52:55" x14ac:dyDescent="0.25">
      <c r="AZ524" s="72" t="s">
        <v>158</v>
      </c>
      <c r="BA524" s="72" t="s">
        <v>564</v>
      </c>
      <c r="BB524" s="72">
        <v>5</v>
      </c>
      <c r="BC524" s="72" t="s">
        <v>582</v>
      </c>
    </row>
    <row r="525" spans="52:55" x14ac:dyDescent="0.25">
      <c r="AZ525" s="72" t="s">
        <v>167</v>
      </c>
      <c r="BA525" s="72" t="s">
        <v>564</v>
      </c>
      <c r="BB525" s="72">
        <v>5.5</v>
      </c>
      <c r="BC525" s="72" t="s">
        <v>582</v>
      </c>
    </row>
    <row r="526" spans="52:55" x14ac:dyDescent="0.25">
      <c r="AZ526" s="72" t="s">
        <v>163</v>
      </c>
      <c r="BA526" s="72" t="s">
        <v>564</v>
      </c>
      <c r="BB526" s="72">
        <v>5.5</v>
      </c>
      <c r="BC526" s="72" t="s">
        <v>582</v>
      </c>
    </row>
    <row r="527" spans="52:55" x14ac:dyDescent="0.25">
      <c r="AZ527" s="72" t="s">
        <v>155</v>
      </c>
      <c r="BA527" s="72" t="s">
        <v>564</v>
      </c>
      <c r="BB527" s="72">
        <v>7.5</v>
      </c>
      <c r="BC527" s="72" t="s">
        <v>582</v>
      </c>
    </row>
    <row r="528" spans="52:55" x14ac:dyDescent="0.25">
      <c r="AZ528" s="72" t="s">
        <v>132</v>
      </c>
      <c r="BA528" s="72" t="s">
        <v>339</v>
      </c>
      <c r="BB528" s="72">
        <v>3</v>
      </c>
      <c r="BC528" s="72" t="s">
        <v>582</v>
      </c>
    </row>
    <row r="529" spans="52:55" x14ac:dyDescent="0.25">
      <c r="AZ529" s="72" t="s">
        <v>132</v>
      </c>
      <c r="BA529" s="72" t="s">
        <v>343</v>
      </c>
      <c r="BB529" s="72">
        <v>4</v>
      </c>
      <c r="BC529" s="72" t="s">
        <v>582</v>
      </c>
    </row>
    <row r="530" spans="52:55" x14ac:dyDescent="0.25">
      <c r="AZ530" s="72" t="s">
        <v>132</v>
      </c>
      <c r="BA530" s="72" t="s">
        <v>348</v>
      </c>
      <c r="BB530" s="72">
        <v>5</v>
      </c>
      <c r="BC530" s="72" t="s">
        <v>582</v>
      </c>
    </row>
    <row r="531" spans="52:55" x14ac:dyDescent="0.25">
      <c r="AZ531" s="72" t="s">
        <v>132</v>
      </c>
      <c r="BA531" s="72" t="s">
        <v>536</v>
      </c>
      <c r="BB531" s="72">
        <v>2.5</v>
      </c>
      <c r="BC531" s="72" t="s">
        <v>570</v>
      </c>
    </row>
    <row r="532" spans="52:55" x14ac:dyDescent="0.25">
      <c r="AZ532" s="72" t="s">
        <v>149</v>
      </c>
      <c r="BA532" s="72" t="s">
        <v>536</v>
      </c>
      <c r="BB532" s="72">
        <v>4</v>
      </c>
      <c r="BC532" s="72" t="s">
        <v>570</v>
      </c>
    </row>
    <row r="533" spans="52:55" x14ac:dyDescent="0.25">
      <c r="AZ533" s="72" t="s">
        <v>158</v>
      </c>
      <c r="BA533" s="72" t="s">
        <v>536</v>
      </c>
      <c r="BB533" s="72">
        <v>5</v>
      </c>
      <c r="BC533" s="72" t="s">
        <v>570</v>
      </c>
    </row>
    <row r="534" spans="52:55" x14ac:dyDescent="0.25">
      <c r="AZ534" s="72" t="s">
        <v>167</v>
      </c>
      <c r="BA534" s="72" t="s">
        <v>536</v>
      </c>
      <c r="BB534" s="72">
        <v>5.5</v>
      </c>
      <c r="BC534" s="72" t="s">
        <v>570</v>
      </c>
    </row>
    <row r="535" spans="52:55" x14ac:dyDescent="0.25">
      <c r="AZ535" s="72" t="s">
        <v>163</v>
      </c>
      <c r="BA535" s="72" t="s">
        <v>536</v>
      </c>
      <c r="BB535" s="72">
        <v>5.5</v>
      </c>
      <c r="BC535" s="72" t="s">
        <v>570</v>
      </c>
    </row>
    <row r="536" spans="52:55" x14ac:dyDescent="0.25">
      <c r="AZ536" s="72" t="s">
        <v>155</v>
      </c>
      <c r="BA536" s="72" t="s">
        <v>536</v>
      </c>
      <c r="BB536" s="72">
        <v>7.5</v>
      </c>
      <c r="BC536" s="72" t="s">
        <v>570</v>
      </c>
    </row>
    <row r="537" spans="52:55" x14ac:dyDescent="0.25">
      <c r="AZ537" s="72" t="s">
        <v>132</v>
      </c>
      <c r="BA537" s="72" t="s">
        <v>585</v>
      </c>
      <c r="BB537" s="72">
        <v>3</v>
      </c>
      <c r="BC537" s="72" t="s">
        <v>582</v>
      </c>
    </row>
    <row r="538" spans="52:55" x14ac:dyDescent="0.25">
      <c r="AZ538" s="72" t="s">
        <v>149</v>
      </c>
      <c r="BA538" s="72" t="s">
        <v>585</v>
      </c>
      <c r="BB538" s="72">
        <v>5</v>
      </c>
      <c r="BC538" s="72" t="s">
        <v>582</v>
      </c>
    </row>
    <row r="539" spans="52:55" x14ac:dyDescent="0.25">
      <c r="AZ539" s="72" t="s">
        <v>158</v>
      </c>
      <c r="BA539" s="72" t="s">
        <v>585</v>
      </c>
      <c r="BB539" s="72">
        <v>6</v>
      </c>
      <c r="BC539" s="72" t="s">
        <v>582</v>
      </c>
    </row>
    <row r="540" spans="52:55" x14ac:dyDescent="0.25">
      <c r="AZ540" s="72" t="s">
        <v>167</v>
      </c>
      <c r="BA540" s="72" t="s">
        <v>585</v>
      </c>
      <c r="BB540" s="72">
        <v>7</v>
      </c>
      <c r="BC540" s="72" t="s">
        <v>582</v>
      </c>
    </row>
    <row r="541" spans="52:55" x14ac:dyDescent="0.25">
      <c r="AZ541" s="72" t="s">
        <v>163</v>
      </c>
      <c r="BA541" s="72" t="s">
        <v>585</v>
      </c>
      <c r="BB541" s="72">
        <v>7</v>
      </c>
      <c r="BC541" s="72" t="s">
        <v>582</v>
      </c>
    </row>
    <row r="542" spans="52:55" x14ac:dyDescent="0.25">
      <c r="AZ542" s="72" t="s">
        <v>132</v>
      </c>
      <c r="BA542" s="72" t="s">
        <v>322</v>
      </c>
      <c r="BB542" s="72">
        <v>3</v>
      </c>
      <c r="BC542" s="72" t="s">
        <v>582</v>
      </c>
    </row>
    <row r="543" spans="52:55" x14ac:dyDescent="0.25">
      <c r="AZ543" s="72" t="s">
        <v>149</v>
      </c>
      <c r="BA543" s="72" t="s">
        <v>322</v>
      </c>
      <c r="BB543" s="72">
        <v>5</v>
      </c>
      <c r="BC543" s="72" t="s">
        <v>582</v>
      </c>
    </row>
    <row r="544" spans="52:55" x14ac:dyDescent="0.25">
      <c r="AZ544" s="72" t="s">
        <v>158</v>
      </c>
      <c r="BA544" s="72" t="s">
        <v>322</v>
      </c>
      <c r="BB544" s="72">
        <v>6</v>
      </c>
      <c r="BC544" s="72" t="s">
        <v>582</v>
      </c>
    </row>
    <row r="545" spans="52:55" x14ac:dyDescent="0.25">
      <c r="AZ545" s="72" t="s">
        <v>167</v>
      </c>
      <c r="BA545" s="72" t="s">
        <v>322</v>
      </c>
      <c r="BB545" s="72">
        <v>7</v>
      </c>
      <c r="BC545" s="72" t="s">
        <v>582</v>
      </c>
    </row>
    <row r="546" spans="52:55" x14ac:dyDescent="0.25">
      <c r="AZ546" s="72" t="s">
        <v>163</v>
      </c>
      <c r="BA546" s="72" t="s">
        <v>322</v>
      </c>
      <c r="BB546" s="72">
        <v>7</v>
      </c>
      <c r="BC546" s="72" t="s">
        <v>582</v>
      </c>
    </row>
    <row r="547" spans="52:55" x14ac:dyDescent="0.25">
      <c r="AZ547" s="72" t="s">
        <v>132</v>
      </c>
      <c r="BA547" s="72" t="s">
        <v>304</v>
      </c>
      <c r="BB547" s="72">
        <v>3</v>
      </c>
      <c r="BC547" s="72" t="s">
        <v>582</v>
      </c>
    </row>
    <row r="548" spans="52:55" x14ac:dyDescent="0.25">
      <c r="AZ548" s="72" t="s">
        <v>149</v>
      </c>
      <c r="BA548" s="72" t="s">
        <v>304</v>
      </c>
      <c r="BB548" s="72">
        <v>5</v>
      </c>
      <c r="BC548" s="72" t="s">
        <v>582</v>
      </c>
    </row>
    <row r="549" spans="52:55" x14ac:dyDescent="0.25">
      <c r="AZ549" s="72" t="s">
        <v>158</v>
      </c>
      <c r="BA549" s="72" t="s">
        <v>304</v>
      </c>
      <c r="BB549" s="72">
        <v>6</v>
      </c>
      <c r="BC549" s="72" t="s">
        <v>582</v>
      </c>
    </row>
    <row r="550" spans="52:55" x14ac:dyDescent="0.25">
      <c r="AZ550" s="72" t="s">
        <v>167</v>
      </c>
      <c r="BA550" s="72" t="s">
        <v>304</v>
      </c>
      <c r="BB550" s="72">
        <v>7</v>
      </c>
      <c r="BC550" s="72" t="s">
        <v>582</v>
      </c>
    </row>
    <row r="551" spans="52:55" x14ac:dyDescent="0.25">
      <c r="AZ551" s="72" t="s">
        <v>163</v>
      </c>
      <c r="BA551" s="72" t="s">
        <v>304</v>
      </c>
      <c r="BB551" s="72">
        <v>7</v>
      </c>
      <c r="BC551" s="72" t="s">
        <v>582</v>
      </c>
    </row>
    <row r="552" spans="52:55" x14ac:dyDescent="0.25">
      <c r="AZ552" s="72" t="s">
        <v>132</v>
      </c>
      <c r="BA552" s="72" t="s">
        <v>586</v>
      </c>
      <c r="BB552" s="72">
        <v>3.5</v>
      </c>
      <c r="BC552" s="72" t="s">
        <v>582</v>
      </c>
    </row>
    <row r="553" spans="52:55" x14ac:dyDescent="0.25">
      <c r="AZ553" s="72" t="s">
        <v>149</v>
      </c>
      <c r="BA553" s="72" t="s">
        <v>586</v>
      </c>
      <c r="BB553" s="72">
        <v>5.5</v>
      </c>
      <c r="BC553" s="72" t="s">
        <v>582</v>
      </c>
    </row>
    <row r="554" spans="52:55" x14ac:dyDescent="0.25">
      <c r="AZ554" s="72" t="s">
        <v>158</v>
      </c>
      <c r="BA554" s="72" t="s">
        <v>586</v>
      </c>
      <c r="BB554" s="72">
        <v>6.5</v>
      </c>
      <c r="BC554" s="72" t="s">
        <v>582</v>
      </c>
    </row>
    <row r="555" spans="52:55" x14ac:dyDescent="0.25">
      <c r="AZ555" s="72" t="s">
        <v>132</v>
      </c>
      <c r="BA555" s="68" t="s">
        <v>332</v>
      </c>
      <c r="BB555" s="72">
        <v>3.5</v>
      </c>
      <c r="BC555" s="72" t="s">
        <v>582</v>
      </c>
    </row>
    <row r="556" spans="52:55" x14ac:dyDescent="0.25">
      <c r="AZ556" s="72" t="s">
        <v>149</v>
      </c>
      <c r="BA556" s="68" t="s">
        <v>332</v>
      </c>
      <c r="BB556" s="72">
        <v>5.5</v>
      </c>
      <c r="BC556" s="72" t="s">
        <v>582</v>
      </c>
    </row>
    <row r="557" spans="52:55" x14ac:dyDescent="0.25">
      <c r="AZ557" s="72" t="s">
        <v>158</v>
      </c>
      <c r="BA557" s="68" t="s">
        <v>332</v>
      </c>
      <c r="BB557" s="72">
        <v>6.5</v>
      </c>
      <c r="BC557" s="72" t="s">
        <v>582</v>
      </c>
    </row>
    <row r="558" spans="52:55" x14ac:dyDescent="0.25">
      <c r="AZ558" s="72" t="s">
        <v>132</v>
      </c>
      <c r="BA558" s="72" t="s">
        <v>308</v>
      </c>
      <c r="BB558" s="72">
        <v>3.5</v>
      </c>
      <c r="BC558" s="72" t="s">
        <v>582</v>
      </c>
    </row>
    <row r="559" spans="52:55" x14ac:dyDescent="0.25">
      <c r="AZ559" s="72" t="s">
        <v>149</v>
      </c>
      <c r="BA559" s="72" t="s">
        <v>308</v>
      </c>
      <c r="BB559" s="72">
        <v>5.5</v>
      </c>
      <c r="BC559" s="72" t="s">
        <v>582</v>
      </c>
    </row>
    <row r="560" spans="52:55" x14ac:dyDescent="0.25">
      <c r="AZ560" s="72" t="s">
        <v>158</v>
      </c>
      <c r="BA560" s="72" t="s">
        <v>308</v>
      </c>
      <c r="BB560" s="72">
        <v>6.5</v>
      </c>
      <c r="BC560" s="72" t="s">
        <v>582</v>
      </c>
    </row>
    <row r="561" spans="52:55" x14ac:dyDescent="0.25">
      <c r="AZ561" s="72" t="s">
        <v>132</v>
      </c>
      <c r="BA561" s="68" t="s">
        <v>393</v>
      </c>
      <c r="BB561" s="72">
        <v>4</v>
      </c>
      <c r="BC561" s="72" t="s">
        <v>295</v>
      </c>
    </row>
    <row r="562" spans="52:55" x14ac:dyDescent="0.25">
      <c r="AZ562" s="72" t="s">
        <v>149</v>
      </c>
      <c r="BA562" s="68" t="s">
        <v>393</v>
      </c>
      <c r="BB562" s="72">
        <v>6.5</v>
      </c>
      <c r="BC562" s="72" t="s">
        <v>295</v>
      </c>
    </row>
    <row r="563" spans="52:55" x14ac:dyDescent="0.25">
      <c r="AZ563" s="72" t="s">
        <v>132</v>
      </c>
      <c r="BA563" s="68" t="s">
        <v>525</v>
      </c>
      <c r="BB563" s="72">
        <v>4</v>
      </c>
      <c r="BC563" s="72" t="s">
        <v>582</v>
      </c>
    </row>
    <row r="564" spans="52:55" x14ac:dyDescent="0.25">
      <c r="AZ564" s="72" t="s">
        <v>149</v>
      </c>
      <c r="BA564" s="68" t="s">
        <v>525</v>
      </c>
      <c r="BB564" s="72">
        <v>6.5</v>
      </c>
      <c r="BC564" s="72" t="s">
        <v>582</v>
      </c>
    </row>
    <row r="565" spans="52:55" x14ac:dyDescent="0.25">
      <c r="AZ565" s="72" t="s">
        <v>132</v>
      </c>
      <c r="BA565" s="68" t="s">
        <v>438</v>
      </c>
      <c r="BB565" s="72">
        <v>6</v>
      </c>
      <c r="BC565" s="72" t="s">
        <v>582</v>
      </c>
    </row>
    <row r="566" spans="52:55" x14ac:dyDescent="0.25">
      <c r="AZ566" s="72" t="s">
        <v>163</v>
      </c>
      <c r="BA566" s="72" t="s">
        <v>574</v>
      </c>
      <c r="BB566" s="72">
        <v>0.5</v>
      </c>
      <c r="BC566" s="72" t="s">
        <v>570</v>
      </c>
    </row>
    <row r="567" spans="52:55" x14ac:dyDescent="0.25">
      <c r="AZ567" s="72" t="s">
        <v>155</v>
      </c>
      <c r="BA567" s="72" t="s">
        <v>574</v>
      </c>
      <c r="BB567" s="72">
        <v>0.5</v>
      </c>
      <c r="BC567" s="72" t="s">
        <v>570</v>
      </c>
    </row>
    <row r="568" spans="52:55" x14ac:dyDescent="0.25">
      <c r="AZ568" s="72" t="s">
        <v>129</v>
      </c>
      <c r="BA568" s="72" t="s">
        <v>574</v>
      </c>
      <c r="BB568" s="72">
        <v>0.5</v>
      </c>
      <c r="BC568" s="72" t="s">
        <v>570</v>
      </c>
    </row>
    <row r="569" spans="52:55" x14ac:dyDescent="0.25">
      <c r="AZ569" s="72" t="s">
        <v>132</v>
      </c>
      <c r="BA569" s="72" t="s">
        <v>526</v>
      </c>
      <c r="BB569" s="72">
        <v>1</v>
      </c>
      <c r="BC569" s="72" t="s">
        <v>570</v>
      </c>
    </row>
    <row r="570" spans="52:55" x14ac:dyDescent="0.25">
      <c r="AZ570" s="72" t="s">
        <v>149</v>
      </c>
      <c r="BA570" s="72" t="s">
        <v>526</v>
      </c>
      <c r="BB570" s="72">
        <v>1.5</v>
      </c>
      <c r="BC570" s="72" t="s">
        <v>570</v>
      </c>
    </row>
    <row r="571" spans="52:55" x14ac:dyDescent="0.25">
      <c r="AZ571" s="72" t="s">
        <v>158</v>
      </c>
      <c r="BA571" s="72" t="s">
        <v>526</v>
      </c>
      <c r="BB571" s="72">
        <v>1.75</v>
      </c>
      <c r="BC571" s="72" t="s">
        <v>570</v>
      </c>
    </row>
    <row r="572" spans="52:55" x14ac:dyDescent="0.25">
      <c r="AZ572" s="72" t="s">
        <v>167</v>
      </c>
      <c r="BA572" s="72" t="s">
        <v>526</v>
      </c>
      <c r="BB572" s="72">
        <v>2</v>
      </c>
      <c r="BC572" s="72" t="s">
        <v>570</v>
      </c>
    </row>
    <row r="573" spans="52:55" x14ac:dyDescent="0.25">
      <c r="AZ573" s="72" t="s">
        <v>163</v>
      </c>
      <c r="BA573" s="72" t="s">
        <v>526</v>
      </c>
      <c r="BB573" s="72">
        <v>2</v>
      </c>
      <c r="BC573" s="72" t="s">
        <v>570</v>
      </c>
    </row>
    <row r="574" spans="52:55" x14ac:dyDescent="0.25">
      <c r="AZ574" s="72" t="s">
        <v>155</v>
      </c>
      <c r="BA574" s="72" t="s">
        <v>526</v>
      </c>
      <c r="BB574" s="72">
        <v>3</v>
      </c>
      <c r="BC574" s="72" t="s">
        <v>570</v>
      </c>
    </row>
    <row r="575" spans="52:55" x14ac:dyDescent="0.25">
      <c r="AZ575" s="72" t="s">
        <v>129</v>
      </c>
      <c r="BA575" s="72" t="s">
        <v>526</v>
      </c>
      <c r="BB575" s="72">
        <v>4</v>
      </c>
      <c r="BC575" s="72" t="s">
        <v>570</v>
      </c>
    </row>
    <row r="576" spans="52:55" x14ac:dyDescent="0.25">
      <c r="AZ576" s="72" t="s">
        <v>132</v>
      </c>
      <c r="BA576" s="72" t="s">
        <v>575</v>
      </c>
      <c r="BB576" s="72">
        <v>1</v>
      </c>
      <c r="BC576" s="72" t="s">
        <v>570</v>
      </c>
    </row>
    <row r="577" spans="52:55" x14ac:dyDescent="0.25">
      <c r="AZ577" s="72" t="s">
        <v>149</v>
      </c>
      <c r="BA577" s="72" t="s">
        <v>575</v>
      </c>
      <c r="BB577" s="72">
        <v>1.5</v>
      </c>
      <c r="BC577" s="72" t="s">
        <v>570</v>
      </c>
    </row>
    <row r="578" spans="52:55" x14ac:dyDescent="0.25">
      <c r="AZ578" s="72" t="s">
        <v>158</v>
      </c>
      <c r="BA578" s="72" t="s">
        <v>575</v>
      </c>
      <c r="BB578" s="72">
        <v>1.75</v>
      </c>
      <c r="BC578" s="72" t="s">
        <v>570</v>
      </c>
    </row>
    <row r="579" spans="52:55" x14ac:dyDescent="0.25">
      <c r="AZ579" s="72" t="s">
        <v>167</v>
      </c>
      <c r="BA579" s="72" t="s">
        <v>575</v>
      </c>
      <c r="BB579" s="72">
        <v>2</v>
      </c>
      <c r="BC579" s="72" t="s">
        <v>570</v>
      </c>
    </row>
    <row r="580" spans="52:55" x14ac:dyDescent="0.25">
      <c r="AZ580" s="72" t="s">
        <v>163</v>
      </c>
      <c r="BA580" s="72" t="s">
        <v>575</v>
      </c>
      <c r="BB580" s="72">
        <v>2</v>
      </c>
      <c r="BC580" s="72" t="s">
        <v>570</v>
      </c>
    </row>
    <row r="581" spans="52:55" x14ac:dyDescent="0.25">
      <c r="AZ581" s="72" t="s">
        <v>155</v>
      </c>
      <c r="BA581" s="72" t="s">
        <v>575</v>
      </c>
      <c r="BB581" s="72">
        <v>3</v>
      </c>
      <c r="BC581" s="72" t="s">
        <v>570</v>
      </c>
    </row>
    <row r="582" spans="52:55" x14ac:dyDescent="0.25">
      <c r="AZ582" s="72" t="s">
        <v>129</v>
      </c>
      <c r="BA582" s="72" t="s">
        <v>575</v>
      </c>
      <c r="BB582" s="72">
        <v>4</v>
      </c>
      <c r="BC582" s="72" t="s">
        <v>570</v>
      </c>
    </row>
    <row r="583" spans="52:55" x14ac:dyDescent="0.25">
      <c r="AZ583" s="72" t="s">
        <v>132</v>
      </c>
      <c r="BA583" s="72" t="s">
        <v>532</v>
      </c>
      <c r="BB583" s="72">
        <v>1</v>
      </c>
      <c r="BC583" s="72" t="s">
        <v>570</v>
      </c>
    </row>
    <row r="584" spans="52:55" x14ac:dyDescent="0.25">
      <c r="AZ584" s="72" t="s">
        <v>149</v>
      </c>
      <c r="BA584" s="72" t="s">
        <v>532</v>
      </c>
      <c r="BB584" s="72">
        <v>1.5</v>
      </c>
      <c r="BC584" s="72" t="s">
        <v>570</v>
      </c>
    </row>
    <row r="585" spans="52:55" x14ac:dyDescent="0.25">
      <c r="AZ585" s="72" t="s">
        <v>158</v>
      </c>
      <c r="BA585" s="72" t="s">
        <v>532</v>
      </c>
      <c r="BB585" s="72">
        <v>1.75</v>
      </c>
      <c r="BC585" s="72" t="s">
        <v>570</v>
      </c>
    </row>
    <row r="586" spans="52:55" x14ac:dyDescent="0.25">
      <c r="AZ586" s="72" t="s">
        <v>167</v>
      </c>
      <c r="BA586" s="72" t="s">
        <v>532</v>
      </c>
      <c r="BB586" s="72">
        <v>2</v>
      </c>
      <c r="BC586" s="72" t="s">
        <v>570</v>
      </c>
    </row>
    <row r="587" spans="52:55" x14ac:dyDescent="0.25">
      <c r="AZ587" s="72" t="s">
        <v>163</v>
      </c>
      <c r="BA587" s="72" t="s">
        <v>532</v>
      </c>
      <c r="BB587" s="72">
        <v>2</v>
      </c>
      <c r="BC587" s="72" t="s">
        <v>570</v>
      </c>
    </row>
    <row r="588" spans="52:55" x14ac:dyDescent="0.25">
      <c r="AZ588" s="72" t="s">
        <v>155</v>
      </c>
      <c r="BA588" s="72" t="s">
        <v>532</v>
      </c>
      <c r="BB588" s="72">
        <v>3</v>
      </c>
      <c r="BC588" s="72" t="s">
        <v>570</v>
      </c>
    </row>
    <row r="589" spans="52:55" x14ac:dyDescent="0.25">
      <c r="AZ589" s="72" t="s">
        <v>129</v>
      </c>
      <c r="BA589" s="72" t="s">
        <v>532</v>
      </c>
      <c r="BB589" s="72">
        <v>4</v>
      </c>
      <c r="BC589" s="72" t="s">
        <v>570</v>
      </c>
    </row>
    <row r="590" spans="52:55" x14ac:dyDescent="0.25">
      <c r="AZ590" s="72" t="s">
        <v>132</v>
      </c>
      <c r="BA590" s="72" t="s">
        <v>414</v>
      </c>
      <c r="BB590" s="72">
        <v>1</v>
      </c>
      <c r="BC590" s="72" t="s">
        <v>570</v>
      </c>
    </row>
    <row r="591" spans="52:55" x14ac:dyDescent="0.25">
      <c r="AZ591" s="72" t="s">
        <v>149</v>
      </c>
      <c r="BA591" s="72" t="s">
        <v>414</v>
      </c>
      <c r="BB591" s="72">
        <v>1.5</v>
      </c>
      <c r="BC591" s="72" t="s">
        <v>570</v>
      </c>
    </row>
    <row r="592" spans="52:55" x14ac:dyDescent="0.25">
      <c r="AZ592" s="72" t="s">
        <v>158</v>
      </c>
      <c r="BA592" s="72" t="s">
        <v>414</v>
      </c>
      <c r="BB592" s="72">
        <v>1.75</v>
      </c>
      <c r="BC592" s="72" t="s">
        <v>570</v>
      </c>
    </row>
    <row r="593" spans="52:55" x14ac:dyDescent="0.25">
      <c r="AZ593" s="72" t="s">
        <v>167</v>
      </c>
      <c r="BA593" s="72" t="s">
        <v>414</v>
      </c>
      <c r="BB593" s="72">
        <v>2</v>
      </c>
      <c r="BC593" s="72" t="s">
        <v>570</v>
      </c>
    </row>
    <row r="594" spans="52:55" x14ac:dyDescent="0.25">
      <c r="AZ594" s="72" t="s">
        <v>163</v>
      </c>
      <c r="BA594" s="72" t="s">
        <v>414</v>
      </c>
      <c r="BB594" s="72">
        <v>2</v>
      </c>
      <c r="BC594" s="72" t="s">
        <v>570</v>
      </c>
    </row>
    <row r="595" spans="52:55" x14ac:dyDescent="0.25">
      <c r="AZ595" s="72" t="s">
        <v>155</v>
      </c>
      <c r="BA595" s="72" t="s">
        <v>414</v>
      </c>
      <c r="BB595" s="72">
        <v>3</v>
      </c>
      <c r="BC595" s="72" t="s">
        <v>570</v>
      </c>
    </row>
    <row r="596" spans="52:55" x14ac:dyDescent="0.25">
      <c r="AZ596" s="72" t="s">
        <v>129</v>
      </c>
      <c r="BA596" s="72" t="s">
        <v>414</v>
      </c>
      <c r="BB596" s="72">
        <v>4</v>
      </c>
      <c r="BC596" s="72" t="s">
        <v>570</v>
      </c>
    </row>
    <row r="597" spans="52:55" x14ac:dyDescent="0.25">
      <c r="AZ597" s="72" t="s">
        <v>132</v>
      </c>
      <c r="BA597" s="72" t="s">
        <v>576</v>
      </c>
      <c r="BB597" s="72">
        <v>1.5</v>
      </c>
      <c r="BC597" s="72" t="s">
        <v>570</v>
      </c>
    </row>
    <row r="598" spans="52:55" x14ac:dyDescent="0.25">
      <c r="AZ598" s="72" t="s">
        <v>149</v>
      </c>
      <c r="BA598" s="72" t="s">
        <v>576</v>
      </c>
      <c r="BB598" s="72">
        <v>2.5</v>
      </c>
      <c r="BC598" s="72" t="s">
        <v>570</v>
      </c>
    </row>
    <row r="599" spans="52:55" x14ac:dyDescent="0.25">
      <c r="AZ599" s="72" t="s">
        <v>158</v>
      </c>
      <c r="BA599" s="72" t="s">
        <v>576</v>
      </c>
      <c r="BB599" s="72">
        <v>3</v>
      </c>
      <c r="BC599" s="72" t="s">
        <v>570</v>
      </c>
    </row>
    <row r="600" spans="52:55" x14ac:dyDescent="0.25">
      <c r="AZ600" s="72" t="s">
        <v>167</v>
      </c>
      <c r="BA600" s="72" t="s">
        <v>576</v>
      </c>
      <c r="BB600" s="72">
        <v>3.5</v>
      </c>
      <c r="BC600" s="72" t="s">
        <v>570</v>
      </c>
    </row>
    <row r="601" spans="52:55" x14ac:dyDescent="0.25">
      <c r="AZ601" s="72" t="s">
        <v>163</v>
      </c>
      <c r="BA601" s="72" t="s">
        <v>576</v>
      </c>
      <c r="BB601" s="72">
        <v>3.5</v>
      </c>
      <c r="BC601" s="72" t="s">
        <v>570</v>
      </c>
    </row>
    <row r="602" spans="52:55" x14ac:dyDescent="0.25">
      <c r="AZ602" s="72" t="s">
        <v>155</v>
      </c>
      <c r="BA602" s="72" t="s">
        <v>576</v>
      </c>
      <c r="BB602" s="72">
        <v>4</v>
      </c>
      <c r="BC602" s="72" t="s">
        <v>570</v>
      </c>
    </row>
    <row r="603" spans="52:55" x14ac:dyDescent="0.25">
      <c r="AZ603" s="72" t="s">
        <v>129</v>
      </c>
      <c r="BA603" s="72" t="s">
        <v>576</v>
      </c>
      <c r="BB603" s="72">
        <v>6</v>
      </c>
      <c r="BC603" s="72" t="s">
        <v>570</v>
      </c>
    </row>
    <row r="604" spans="52:55" x14ac:dyDescent="0.25">
      <c r="AZ604" s="72" t="s">
        <v>132</v>
      </c>
      <c r="BA604" s="72" t="s">
        <v>442</v>
      </c>
      <c r="BB604" s="72">
        <v>2</v>
      </c>
      <c r="BC604" s="72" t="s">
        <v>570</v>
      </c>
    </row>
    <row r="605" spans="52:55" x14ac:dyDescent="0.25">
      <c r="AZ605" s="72" t="s">
        <v>149</v>
      </c>
      <c r="BA605" s="72" t="s">
        <v>442</v>
      </c>
      <c r="BB605" s="72">
        <v>3</v>
      </c>
      <c r="BC605" s="72" t="s">
        <v>570</v>
      </c>
    </row>
    <row r="606" spans="52:55" x14ac:dyDescent="0.25">
      <c r="AZ606" s="72" t="s">
        <v>158</v>
      </c>
      <c r="BA606" s="72" t="s">
        <v>442</v>
      </c>
      <c r="BB606" s="72">
        <v>3.5</v>
      </c>
      <c r="BC606" s="72" t="s">
        <v>570</v>
      </c>
    </row>
    <row r="607" spans="52:55" x14ac:dyDescent="0.25">
      <c r="AZ607" s="72" t="s">
        <v>167</v>
      </c>
      <c r="BA607" s="72" t="s">
        <v>442</v>
      </c>
      <c r="BB607" s="72">
        <v>4</v>
      </c>
      <c r="BC607" s="72" t="s">
        <v>570</v>
      </c>
    </row>
    <row r="608" spans="52:55" x14ac:dyDescent="0.25">
      <c r="AZ608" s="72" t="s">
        <v>163</v>
      </c>
      <c r="BA608" s="72" t="s">
        <v>442</v>
      </c>
      <c r="BB608" s="72">
        <v>4</v>
      </c>
      <c r="BC608" s="72" t="s">
        <v>570</v>
      </c>
    </row>
    <row r="609" spans="52:55" x14ac:dyDescent="0.25">
      <c r="AZ609" s="72" t="s">
        <v>155</v>
      </c>
      <c r="BA609" s="72" t="s">
        <v>442</v>
      </c>
      <c r="BB609" s="72">
        <v>6</v>
      </c>
      <c r="BC609" s="72" t="s">
        <v>570</v>
      </c>
    </row>
    <row r="610" spans="52:55" x14ac:dyDescent="0.25">
      <c r="AZ610" s="72" t="s">
        <v>129</v>
      </c>
      <c r="BA610" s="72" t="s">
        <v>442</v>
      </c>
      <c r="BB610" s="72">
        <v>8</v>
      </c>
      <c r="BC610" s="72" t="s">
        <v>570</v>
      </c>
    </row>
    <row r="611" spans="52:55" x14ac:dyDescent="0.25">
      <c r="AZ611" s="72" t="s">
        <v>132</v>
      </c>
      <c r="BA611" s="72" t="s">
        <v>315</v>
      </c>
      <c r="BB611" s="72">
        <v>2</v>
      </c>
      <c r="BC611" s="72" t="s">
        <v>570</v>
      </c>
    </row>
    <row r="612" spans="52:55" x14ac:dyDescent="0.25">
      <c r="AZ612" s="72" t="s">
        <v>149</v>
      </c>
      <c r="BA612" s="72" t="s">
        <v>315</v>
      </c>
      <c r="BB612" s="72">
        <v>3</v>
      </c>
      <c r="BC612" s="72" t="s">
        <v>570</v>
      </c>
    </row>
    <row r="613" spans="52:55" x14ac:dyDescent="0.25">
      <c r="AZ613" s="72" t="s">
        <v>158</v>
      </c>
      <c r="BA613" s="72" t="s">
        <v>315</v>
      </c>
      <c r="BB613" s="72">
        <v>3.5</v>
      </c>
      <c r="BC613" s="72" t="s">
        <v>570</v>
      </c>
    </row>
    <row r="614" spans="52:55" x14ac:dyDescent="0.25">
      <c r="AZ614" s="72" t="s">
        <v>167</v>
      </c>
      <c r="BA614" s="72" t="s">
        <v>315</v>
      </c>
      <c r="BB614" s="72">
        <v>4</v>
      </c>
      <c r="BC614" s="72" t="s">
        <v>570</v>
      </c>
    </row>
    <row r="615" spans="52:55" x14ac:dyDescent="0.25">
      <c r="AZ615" s="72" t="s">
        <v>163</v>
      </c>
      <c r="BA615" s="72" t="s">
        <v>315</v>
      </c>
      <c r="BB615" s="72">
        <v>4</v>
      </c>
      <c r="BC615" s="72" t="s">
        <v>570</v>
      </c>
    </row>
    <row r="616" spans="52:55" x14ac:dyDescent="0.25">
      <c r="AZ616" s="72" t="s">
        <v>155</v>
      </c>
      <c r="BA616" s="72" t="s">
        <v>315</v>
      </c>
      <c r="BB616" s="72">
        <v>6</v>
      </c>
      <c r="BC616" s="72" t="s">
        <v>570</v>
      </c>
    </row>
    <row r="617" spans="52:55" x14ac:dyDescent="0.25">
      <c r="AZ617" s="72" t="s">
        <v>129</v>
      </c>
      <c r="BA617" s="72" t="s">
        <v>315</v>
      </c>
      <c r="BB617" s="72">
        <v>8</v>
      </c>
      <c r="BC617" s="72" t="s">
        <v>570</v>
      </c>
    </row>
    <row r="618" spans="52:55" x14ac:dyDescent="0.25">
      <c r="AZ618" s="72" t="s">
        <v>132</v>
      </c>
      <c r="BA618" s="72" t="s">
        <v>294</v>
      </c>
      <c r="BB618" s="72">
        <v>2</v>
      </c>
      <c r="BC618" s="72" t="s">
        <v>570</v>
      </c>
    </row>
    <row r="619" spans="52:55" x14ac:dyDescent="0.25">
      <c r="AZ619" s="72" t="s">
        <v>149</v>
      </c>
      <c r="BA619" s="72" t="s">
        <v>294</v>
      </c>
      <c r="BB619" s="72">
        <v>3</v>
      </c>
      <c r="BC619" s="72" t="s">
        <v>570</v>
      </c>
    </row>
    <row r="620" spans="52:55" x14ac:dyDescent="0.25">
      <c r="AZ620" s="72" t="s">
        <v>158</v>
      </c>
      <c r="BA620" s="72" t="s">
        <v>294</v>
      </c>
      <c r="BB620" s="72">
        <v>3.5</v>
      </c>
      <c r="BC620" s="72" t="s">
        <v>570</v>
      </c>
    </row>
    <row r="621" spans="52:55" x14ac:dyDescent="0.25">
      <c r="AZ621" s="72" t="s">
        <v>167</v>
      </c>
      <c r="BA621" s="72" t="s">
        <v>294</v>
      </c>
      <c r="BB621" s="72">
        <v>4</v>
      </c>
      <c r="BC621" s="72" t="s">
        <v>570</v>
      </c>
    </row>
    <row r="622" spans="52:55" x14ac:dyDescent="0.25">
      <c r="AZ622" s="72" t="s">
        <v>163</v>
      </c>
      <c r="BA622" s="72" t="s">
        <v>294</v>
      </c>
      <c r="BB622" s="72">
        <v>4</v>
      </c>
      <c r="BC622" s="72" t="s">
        <v>570</v>
      </c>
    </row>
    <row r="623" spans="52:55" x14ac:dyDescent="0.25">
      <c r="AZ623" s="72" t="s">
        <v>155</v>
      </c>
      <c r="BA623" s="72" t="s">
        <v>294</v>
      </c>
      <c r="BB623" s="72">
        <v>6</v>
      </c>
      <c r="BC623" s="72" t="s">
        <v>570</v>
      </c>
    </row>
    <row r="624" spans="52:55" x14ac:dyDescent="0.25">
      <c r="AZ624" s="72" t="s">
        <v>129</v>
      </c>
      <c r="BA624" s="72" t="s">
        <v>294</v>
      </c>
      <c r="BB624" s="72">
        <v>8</v>
      </c>
      <c r="BC624" s="72" t="s">
        <v>570</v>
      </c>
    </row>
    <row r="625" spans="52:55" x14ac:dyDescent="0.25">
      <c r="AZ625" s="72" t="s">
        <v>132</v>
      </c>
      <c r="BA625" s="72" t="s">
        <v>515</v>
      </c>
      <c r="BB625" s="72">
        <v>2.5</v>
      </c>
      <c r="BC625" s="72" t="s">
        <v>570</v>
      </c>
    </row>
    <row r="626" spans="52:55" x14ac:dyDescent="0.25">
      <c r="AZ626" s="72" t="s">
        <v>149</v>
      </c>
      <c r="BA626" s="72" t="s">
        <v>515</v>
      </c>
      <c r="BB626" s="72">
        <v>4</v>
      </c>
      <c r="BC626" s="72" t="s">
        <v>570</v>
      </c>
    </row>
    <row r="627" spans="52:55" x14ac:dyDescent="0.25">
      <c r="AZ627" s="72" t="s">
        <v>158</v>
      </c>
      <c r="BA627" s="72" t="s">
        <v>515</v>
      </c>
      <c r="BB627" s="72">
        <v>5</v>
      </c>
      <c r="BC627" s="72" t="s">
        <v>570</v>
      </c>
    </row>
    <row r="628" spans="52:55" x14ac:dyDescent="0.25">
      <c r="AZ628" s="72" t="s">
        <v>167</v>
      </c>
      <c r="BA628" s="72" t="s">
        <v>515</v>
      </c>
      <c r="BB628" s="72">
        <v>5.5</v>
      </c>
      <c r="BC628" s="72" t="s">
        <v>570</v>
      </c>
    </row>
    <row r="629" spans="52:55" x14ac:dyDescent="0.25">
      <c r="AZ629" s="72" t="s">
        <v>163</v>
      </c>
      <c r="BA629" s="72" t="s">
        <v>515</v>
      </c>
      <c r="BB629" s="72">
        <v>5.5</v>
      </c>
      <c r="BC629" s="72" t="s">
        <v>570</v>
      </c>
    </row>
    <row r="630" spans="52:55" x14ac:dyDescent="0.25">
      <c r="AZ630" s="72" t="s">
        <v>155</v>
      </c>
      <c r="BA630" s="72" t="s">
        <v>515</v>
      </c>
      <c r="BB630" s="72">
        <v>7.5</v>
      </c>
      <c r="BC630" s="72" t="s">
        <v>570</v>
      </c>
    </row>
    <row r="631" spans="52:55" x14ac:dyDescent="0.25">
      <c r="AZ631" s="72" t="s">
        <v>132</v>
      </c>
      <c r="BA631" s="72" t="s">
        <v>319</v>
      </c>
      <c r="BB631" s="72">
        <v>2.5</v>
      </c>
      <c r="BC631" s="72" t="s">
        <v>570</v>
      </c>
    </row>
    <row r="632" spans="52:55" x14ac:dyDescent="0.25">
      <c r="AZ632" s="72" t="s">
        <v>149</v>
      </c>
      <c r="BA632" s="72" t="s">
        <v>319</v>
      </c>
      <c r="BB632" s="72">
        <v>4</v>
      </c>
      <c r="BC632" s="72" t="s">
        <v>570</v>
      </c>
    </row>
    <row r="633" spans="52:55" x14ac:dyDescent="0.25">
      <c r="AZ633" s="72" t="s">
        <v>158</v>
      </c>
      <c r="BA633" s="72" t="s">
        <v>319</v>
      </c>
      <c r="BB633" s="72">
        <v>5</v>
      </c>
      <c r="BC633" s="72" t="s">
        <v>570</v>
      </c>
    </row>
    <row r="634" spans="52:55" x14ac:dyDescent="0.25">
      <c r="AZ634" s="72" t="s">
        <v>167</v>
      </c>
      <c r="BA634" s="72" t="s">
        <v>319</v>
      </c>
      <c r="BB634" s="72">
        <v>5.5</v>
      </c>
      <c r="BC634" s="72" t="s">
        <v>570</v>
      </c>
    </row>
    <row r="635" spans="52:55" x14ac:dyDescent="0.25">
      <c r="AZ635" s="72" t="s">
        <v>163</v>
      </c>
      <c r="BA635" s="72" t="s">
        <v>319</v>
      </c>
      <c r="BB635" s="72">
        <v>5.5</v>
      </c>
      <c r="BC635" s="72" t="s">
        <v>570</v>
      </c>
    </row>
    <row r="636" spans="52:55" x14ac:dyDescent="0.25">
      <c r="AZ636" s="72" t="s">
        <v>155</v>
      </c>
      <c r="BA636" s="72" t="s">
        <v>319</v>
      </c>
      <c r="BB636" s="72">
        <v>7.5</v>
      </c>
      <c r="BC636" s="72" t="s">
        <v>570</v>
      </c>
    </row>
    <row r="637" spans="52:55" x14ac:dyDescent="0.25">
      <c r="AZ637" s="72" t="s">
        <v>132</v>
      </c>
      <c r="BA637" s="72" t="s">
        <v>300</v>
      </c>
      <c r="BB637" s="72">
        <v>2.5</v>
      </c>
      <c r="BC637" s="72" t="s">
        <v>570</v>
      </c>
    </row>
    <row r="638" spans="52:55" x14ac:dyDescent="0.25">
      <c r="AZ638" s="72" t="s">
        <v>149</v>
      </c>
      <c r="BA638" s="72" t="s">
        <v>300</v>
      </c>
      <c r="BB638" s="72">
        <v>4</v>
      </c>
      <c r="BC638" s="72" t="s">
        <v>570</v>
      </c>
    </row>
    <row r="639" spans="52:55" x14ac:dyDescent="0.25">
      <c r="AZ639" s="72" t="s">
        <v>158</v>
      </c>
      <c r="BA639" s="72" t="s">
        <v>300</v>
      </c>
      <c r="BB639" s="72">
        <v>5</v>
      </c>
      <c r="BC639" s="72" t="s">
        <v>570</v>
      </c>
    </row>
    <row r="640" spans="52:55" x14ac:dyDescent="0.25">
      <c r="AZ640" s="72" t="s">
        <v>167</v>
      </c>
      <c r="BA640" s="72" t="s">
        <v>300</v>
      </c>
      <c r="BB640" s="72">
        <v>5.5</v>
      </c>
      <c r="BC640" s="72" t="s">
        <v>570</v>
      </c>
    </row>
    <row r="641" spans="52:59" x14ac:dyDescent="0.25">
      <c r="AZ641" s="72" t="s">
        <v>163</v>
      </c>
      <c r="BA641" s="72" t="s">
        <v>300</v>
      </c>
      <c r="BB641" s="72">
        <v>5.5</v>
      </c>
      <c r="BC641" s="72" t="s">
        <v>570</v>
      </c>
    </row>
    <row r="642" spans="52:59" x14ac:dyDescent="0.25">
      <c r="AZ642" s="72" t="s">
        <v>155</v>
      </c>
      <c r="BA642" s="72" t="s">
        <v>300</v>
      </c>
      <c r="BB642" s="72">
        <v>7.5</v>
      </c>
      <c r="BC642" s="72" t="s">
        <v>570</v>
      </c>
    </row>
    <row r="643" spans="52:59" x14ac:dyDescent="0.25">
      <c r="AZ643" s="72" t="s">
        <v>132</v>
      </c>
      <c r="BA643" s="72" t="s">
        <v>440</v>
      </c>
      <c r="BB643" s="72">
        <v>3</v>
      </c>
      <c r="BC643" s="72" t="s">
        <v>570</v>
      </c>
    </row>
    <row r="644" spans="52:59" x14ac:dyDescent="0.25">
      <c r="AZ644" s="72" t="s">
        <v>149</v>
      </c>
      <c r="BA644" s="72" t="s">
        <v>440</v>
      </c>
      <c r="BB644" s="72">
        <v>5</v>
      </c>
      <c r="BC644" s="72" t="s">
        <v>570</v>
      </c>
    </row>
    <row r="645" spans="52:59" x14ac:dyDescent="0.25">
      <c r="AZ645" s="72" t="s">
        <v>158</v>
      </c>
      <c r="BA645" s="72" t="s">
        <v>440</v>
      </c>
      <c r="BB645" s="72">
        <v>6</v>
      </c>
      <c r="BC645" s="72" t="s">
        <v>570</v>
      </c>
    </row>
    <row r="646" spans="52:59" x14ac:dyDescent="0.25">
      <c r="AZ646" s="72" t="s">
        <v>167</v>
      </c>
      <c r="BA646" s="72" t="s">
        <v>440</v>
      </c>
      <c r="BB646" s="72">
        <v>7</v>
      </c>
      <c r="BC646" s="72" t="s">
        <v>570</v>
      </c>
    </row>
    <row r="647" spans="52:59" x14ac:dyDescent="0.25">
      <c r="AZ647" s="72" t="s">
        <v>163</v>
      </c>
      <c r="BA647" s="72" t="s">
        <v>440</v>
      </c>
      <c r="BB647" s="72">
        <v>7</v>
      </c>
      <c r="BC647" s="72" t="s">
        <v>570</v>
      </c>
    </row>
    <row r="648" spans="52:59" x14ac:dyDescent="0.25">
      <c r="AZ648" s="72" t="s">
        <v>132</v>
      </c>
      <c r="BA648" s="72" t="s">
        <v>517</v>
      </c>
      <c r="BB648" s="72">
        <v>3</v>
      </c>
      <c r="BC648" s="72" t="s">
        <v>570</v>
      </c>
    </row>
    <row r="649" spans="52:59" x14ac:dyDescent="0.25">
      <c r="AZ649" s="72" t="s">
        <v>149</v>
      </c>
      <c r="BA649" s="72" t="s">
        <v>517</v>
      </c>
      <c r="BB649" s="72">
        <v>5</v>
      </c>
      <c r="BC649" s="72" t="s">
        <v>570</v>
      </c>
    </row>
    <row r="650" spans="52:59" x14ac:dyDescent="0.25">
      <c r="AZ650" s="72" t="s">
        <v>158</v>
      </c>
      <c r="BA650" s="72" t="s">
        <v>517</v>
      </c>
      <c r="BB650" s="72">
        <v>6</v>
      </c>
      <c r="BC650" s="72" t="s">
        <v>570</v>
      </c>
    </row>
    <row r="651" spans="52:59" x14ac:dyDescent="0.25">
      <c r="AZ651" s="72" t="s">
        <v>167</v>
      </c>
      <c r="BA651" s="72" t="s">
        <v>517</v>
      </c>
      <c r="BB651" s="72">
        <v>7</v>
      </c>
      <c r="BC651" s="72" t="s">
        <v>570</v>
      </c>
      <c r="BG651" s="68"/>
    </row>
    <row r="652" spans="52:59" x14ac:dyDescent="0.25">
      <c r="AZ652" s="72" t="s">
        <v>163</v>
      </c>
      <c r="BA652" s="72" t="s">
        <v>517</v>
      </c>
      <c r="BB652" s="72">
        <v>7</v>
      </c>
      <c r="BC652" s="72" t="s">
        <v>570</v>
      </c>
    </row>
    <row r="653" spans="52:59" x14ac:dyDescent="0.25">
      <c r="AZ653" s="72" t="s">
        <v>132</v>
      </c>
      <c r="BA653" s="72" t="s">
        <v>356</v>
      </c>
      <c r="BB653" s="72">
        <v>4</v>
      </c>
      <c r="BC653" s="72" t="s">
        <v>134</v>
      </c>
    </row>
    <row r="654" spans="52:59" x14ac:dyDescent="0.25">
      <c r="AZ654" s="72" t="s">
        <v>149</v>
      </c>
      <c r="BA654" s="72" t="s">
        <v>356</v>
      </c>
      <c r="BB654" s="72">
        <v>5</v>
      </c>
      <c r="BC654" s="72" t="s">
        <v>134</v>
      </c>
    </row>
    <row r="655" spans="52:59" x14ac:dyDescent="0.25">
      <c r="AZ655" s="72" t="s">
        <v>163</v>
      </c>
      <c r="BA655" s="72" t="s">
        <v>339</v>
      </c>
      <c r="BB655" s="72">
        <v>7</v>
      </c>
      <c r="BC655" s="72" t="s">
        <v>582</v>
      </c>
      <c r="BF655" s="68"/>
    </row>
    <row r="656" spans="52:59" x14ac:dyDescent="0.25">
      <c r="AZ656" s="72" t="s">
        <v>149</v>
      </c>
      <c r="BA656" s="72" t="s">
        <v>339</v>
      </c>
      <c r="BB656" s="72">
        <v>5</v>
      </c>
      <c r="BC656" s="72" t="s">
        <v>582</v>
      </c>
    </row>
    <row r="657" spans="52:55" x14ac:dyDescent="0.25">
      <c r="AZ657" s="72" t="s">
        <v>158</v>
      </c>
      <c r="BA657" s="72" t="s">
        <v>339</v>
      </c>
      <c r="BB657" s="72">
        <v>6</v>
      </c>
      <c r="BC657" s="72" t="s">
        <v>582</v>
      </c>
    </row>
    <row r="658" spans="52:55" x14ac:dyDescent="0.25">
      <c r="AZ658" s="72" t="s">
        <v>167</v>
      </c>
      <c r="BA658" s="72" t="s">
        <v>339</v>
      </c>
      <c r="BB658" s="72">
        <v>7</v>
      </c>
      <c r="BC658" s="72" t="s">
        <v>582</v>
      </c>
    </row>
    <row r="659" spans="52:55" x14ac:dyDescent="0.25">
      <c r="AZ659" s="72" t="s">
        <v>132</v>
      </c>
      <c r="BA659" s="72" t="s">
        <v>530</v>
      </c>
      <c r="BB659" s="72">
        <v>0.5</v>
      </c>
      <c r="BC659" s="72" t="s">
        <v>582</v>
      </c>
    </row>
    <row r="660" spans="52:55" x14ac:dyDescent="0.25">
      <c r="AZ660" s="72" t="s">
        <v>149</v>
      </c>
      <c r="BA660" s="72" t="s">
        <v>530</v>
      </c>
      <c r="BB660" s="72">
        <v>0.5</v>
      </c>
      <c r="BC660" s="72" t="s">
        <v>582</v>
      </c>
    </row>
    <row r="661" spans="52:55" x14ac:dyDescent="0.25">
      <c r="AZ661" s="72" t="s">
        <v>158</v>
      </c>
      <c r="BA661" s="72" t="s">
        <v>530</v>
      </c>
      <c r="BB661" s="72">
        <v>0.5</v>
      </c>
      <c r="BC661" s="72" t="s">
        <v>582</v>
      </c>
    </row>
    <row r="662" spans="52:55" x14ac:dyDescent="0.25">
      <c r="AZ662" s="72" t="s">
        <v>167</v>
      </c>
      <c r="BA662" s="72" t="s">
        <v>530</v>
      </c>
      <c r="BB662" s="72">
        <v>0.5</v>
      </c>
      <c r="BC662" s="72" t="s">
        <v>582</v>
      </c>
    </row>
    <row r="663" spans="52:55" x14ac:dyDescent="0.25">
      <c r="AZ663" s="72" t="s">
        <v>163</v>
      </c>
      <c r="BA663" s="72" t="s">
        <v>530</v>
      </c>
      <c r="BB663" s="72">
        <v>1.5</v>
      </c>
      <c r="BC663" s="72" t="s">
        <v>582</v>
      </c>
    </row>
    <row r="664" spans="52:55" x14ac:dyDescent="0.25">
      <c r="AZ664" s="72" t="s">
        <v>155</v>
      </c>
      <c r="BA664" s="72" t="s">
        <v>530</v>
      </c>
      <c r="BB664" s="72">
        <v>1.5</v>
      </c>
      <c r="BC664" s="72" t="s">
        <v>582</v>
      </c>
    </row>
    <row r="665" spans="52:55" x14ac:dyDescent="0.25">
      <c r="AZ665" s="72" t="s">
        <v>129</v>
      </c>
      <c r="BA665" s="72" t="s">
        <v>530</v>
      </c>
      <c r="BB665" s="72">
        <v>2.5</v>
      </c>
      <c r="BC665" s="72" t="s">
        <v>582</v>
      </c>
    </row>
    <row r="666" spans="52:55" x14ac:dyDescent="0.25">
      <c r="AZ666" s="72" t="s">
        <v>132</v>
      </c>
      <c r="BA666" s="72" t="s">
        <v>250</v>
      </c>
      <c r="BB666" s="72">
        <v>0.75</v>
      </c>
      <c r="BC666" s="72" t="s">
        <v>295</v>
      </c>
    </row>
    <row r="667" spans="52:55" x14ac:dyDescent="0.25">
      <c r="AZ667" s="72" t="s">
        <v>149</v>
      </c>
      <c r="BA667" s="72" t="s">
        <v>250</v>
      </c>
      <c r="BB667" s="72">
        <v>1.25</v>
      </c>
      <c r="BC667" s="72" t="s">
        <v>295</v>
      </c>
    </row>
    <row r="668" spans="52:55" x14ac:dyDescent="0.25">
      <c r="AZ668" s="72" t="s">
        <v>158</v>
      </c>
      <c r="BA668" s="72" t="s">
        <v>250</v>
      </c>
      <c r="BB668" s="72">
        <v>1.5</v>
      </c>
      <c r="BC668" s="72" t="s">
        <v>295</v>
      </c>
    </row>
    <row r="669" spans="52:55" x14ac:dyDescent="0.25">
      <c r="AZ669" s="72" t="s">
        <v>167</v>
      </c>
      <c r="BA669" s="72" t="s">
        <v>250</v>
      </c>
      <c r="BB669" s="72">
        <v>1.5</v>
      </c>
      <c r="BC669" s="72" t="s">
        <v>295</v>
      </c>
    </row>
    <row r="670" spans="52:55" x14ac:dyDescent="0.25">
      <c r="AZ670" s="72" t="s">
        <v>163</v>
      </c>
      <c r="BA670" s="72" t="s">
        <v>250</v>
      </c>
      <c r="BB670" s="72">
        <v>1.75</v>
      </c>
      <c r="BC670" s="72" t="s">
        <v>295</v>
      </c>
    </row>
    <row r="671" spans="52:55" x14ac:dyDescent="0.25">
      <c r="AZ671" s="72" t="s">
        <v>155</v>
      </c>
      <c r="BA671" s="72" t="s">
        <v>250</v>
      </c>
      <c r="BB671" s="72">
        <v>2</v>
      </c>
      <c r="BC671" s="72" t="s">
        <v>295</v>
      </c>
    </row>
    <row r="672" spans="52:55" x14ac:dyDescent="0.25">
      <c r="AZ672" s="72" t="s">
        <v>129</v>
      </c>
      <c r="BA672" s="72" t="s">
        <v>250</v>
      </c>
      <c r="BB672" s="72">
        <v>3</v>
      </c>
      <c r="BC672" s="72" t="s">
        <v>295</v>
      </c>
    </row>
    <row r="673" spans="52:55" x14ac:dyDescent="0.25">
      <c r="AZ673" s="72" t="s">
        <v>132</v>
      </c>
      <c r="BA673" s="72" t="s">
        <v>425</v>
      </c>
      <c r="BB673" s="72">
        <v>6.5</v>
      </c>
      <c r="BC673" s="72" t="s">
        <v>295</v>
      </c>
    </row>
    <row r="674" spans="52:55" x14ac:dyDescent="0.25">
      <c r="AZ674" s="72" t="s">
        <v>132</v>
      </c>
      <c r="BA674" s="72" t="s">
        <v>533</v>
      </c>
      <c r="BB674" s="72">
        <v>2.5</v>
      </c>
      <c r="BC674" s="72" t="s">
        <v>474</v>
      </c>
    </row>
    <row r="675" spans="52:55" x14ac:dyDescent="0.25">
      <c r="AZ675" s="72" t="s">
        <v>149</v>
      </c>
      <c r="BA675" s="72" t="s">
        <v>533</v>
      </c>
      <c r="BB675" s="72">
        <v>4</v>
      </c>
      <c r="BC675" s="72" t="s">
        <v>474</v>
      </c>
    </row>
    <row r="676" spans="52:55" x14ac:dyDescent="0.25">
      <c r="AZ676" s="72" t="s">
        <v>158</v>
      </c>
      <c r="BA676" s="72" t="s">
        <v>533</v>
      </c>
      <c r="BB676" s="72">
        <v>5</v>
      </c>
      <c r="BC676" s="72" t="s">
        <v>474</v>
      </c>
    </row>
    <row r="677" spans="52:55" x14ac:dyDescent="0.25">
      <c r="AZ677" s="72" t="s">
        <v>167</v>
      </c>
      <c r="BA677" s="72" t="s">
        <v>533</v>
      </c>
      <c r="BB677" s="72">
        <v>5.5</v>
      </c>
      <c r="BC677" s="72" t="s">
        <v>474</v>
      </c>
    </row>
    <row r="678" spans="52:55" x14ac:dyDescent="0.25">
      <c r="AZ678" s="72" t="s">
        <v>163</v>
      </c>
      <c r="BA678" s="72" t="s">
        <v>533</v>
      </c>
      <c r="BB678" s="72">
        <v>5.5</v>
      </c>
      <c r="BC678" s="72" t="s">
        <v>474</v>
      </c>
    </row>
    <row r="679" spans="52:55" x14ac:dyDescent="0.25">
      <c r="AZ679" s="72" t="s">
        <v>163</v>
      </c>
      <c r="BA679" s="72" t="s">
        <v>533</v>
      </c>
      <c r="BB679" s="72">
        <v>7.5</v>
      </c>
      <c r="BC679" s="72" t="s">
        <v>474</v>
      </c>
    </row>
    <row r="680" spans="52:55" x14ac:dyDescent="0.25">
      <c r="BA680" s="72" t="s">
        <v>528</v>
      </c>
      <c r="BC680" s="72" t="s">
        <v>134</v>
      </c>
    </row>
    <row r="681" spans="52:55" x14ac:dyDescent="0.25">
      <c r="BA681" s="72" t="s">
        <v>530</v>
      </c>
      <c r="BC681" s="72" t="s">
        <v>582</v>
      </c>
    </row>
    <row r="682" spans="52:55" x14ac:dyDescent="0.25">
      <c r="AZ682" s="72" t="s">
        <v>132</v>
      </c>
      <c r="BA682" s="86" t="s">
        <v>595</v>
      </c>
      <c r="BB682" s="72">
        <v>4</v>
      </c>
      <c r="BC682" s="72" t="s">
        <v>295</v>
      </c>
    </row>
    <row r="683" spans="52:55" x14ac:dyDescent="0.25">
      <c r="AZ683" s="72" t="s">
        <v>149</v>
      </c>
      <c r="BA683" s="86" t="s">
        <v>595</v>
      </c>
      <c r="BB683" s="72">
        <v>6</v>
      </c>
      <c r="BC683" s="72" t="s">
        <v>295</v>
      </c>
    </row>
    <row r="745" spans="58:58" x14ac:dyDescent="0.25">
      <c r="BF745" s="68"/>
    </row>
  </sheetData>
  <sheetProtection algorithmName="SHA-512" hashValue="Yq1pjk0HpdzXT9nWTMWNcVoarsbQGHYdHw/OI34VWVukaRgF5b5YgTYh4KIr2dxU41+fLk2RyiiNeXsUSdnGjA==" saltValue="tHRXNd8oOY99E0kEdbcZ6w==" spinCount="100000" sheet="1" objects="1" scenarios="1"/>
  <autoFilter ref="AY1:BA683" xr:uid="{E9256CCE-3215-4D76-9100-ADEC1EC70959}"/>
  <sortState xmlns:xlrd2="http://schemas.microsoft.com/office/spreadsheetml/2017/richdata2" ref="BE10:BE166">
    <sortCondition ref="BE166"/>
  </sortState>
  <pageMargins left="0.7" right="0.7" top="0.75" bottom="0.75" header="0.3" footer="0.3"/>
  <pageSetup paperSize="9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30</vt:i4>
      </vt:variant>
    </vt:vector>
  </HeadingPairs>
  <TitlesOfParts>
    <vt:vector size="32" baseType="lpstr">
      <vt:lpstr>FPI MODELE</vt:lpstr>
      <vt:lpstr>DATA</vt:lpstr>
      <vt:lpstr>bonus_A</vt:lpstr>
      <vt:lpstr>bonus_B</vt:lpstr>
      <vt:lpstr>bonus_C</vt:lpstr>
      <vt:lpstr>Choix_de_la_filière</vt:lpstr>
      <vt:lpstr>Elements_filière</vt:lpstr>
      <vt:lpstr>Elements_liste</vt:lpstr>
      <vt:lpstr>Elements_nature</vt:lpstr>
      <vt:lpstr>Elements_nom</vt:lpstr>
      <vt:lpstr>Elements_valeurs</vt:lpstr>
      <vt:lpstr>Engagt_filière</vt:lpstr>
      <vt:lpstr>Engagt_liste</vt:lpstr>
      <vt:lpstr>Engagt_N1</vt:lpstr>
      <vt:lpstr>Engagt_N2</vt:lpstr>
      <vt:lpstr>Engagt_N3</vt:lpstr>
      <vt:lpstr>Engagt_nom</vt:lpstr>
      <vt:lpstr>Engagt_valeur</vt:lpstr>
      <vt:lpstr>FILIERE</vt:lpstr>
      <vt:lpstr>Nationale_1</vt:lpstr>
      <vt:lpstr>Nationale_1_Elite</vt:lpstr>
      <vt:lpstr>Nationale_2</vt:lpstr>
      <vt:lpstr>Nationale_3</vt:lpstr>
      <vt:lpstr>Rattr_filière</vt:lpstr>
      <vt:lpstr>Rattr_liste</vt:lpstr>
      <vt:lpstr>Rattr_N1</vt:lpstr>
      <vt:lpstr>Rattr_N2</vt:lpstr>
      <vt:lpstr>Rattr_N3</vt:lpstr>
      <vt:lpstr>Rattr_nom</vt:lpstr>
      <vt:lpstr>Rattr_valeur</vt:lpstr>
      <vt:lpstr>'FPI MODELE'!Zone_d_impression</vt:lpstr>
      <vt:lpstr>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Cyril LAMANT</dc:creator>
  <cp:lastModifiedBy>Utilisateur</cp:lastModifiedBy>
  <cp:lastPrinted>2019-12-12T13:27:49Z</cp:lastPrinted>
  <dcterms:created xsi:type="dcterms:W3CDTF">2019-01-03T15:05:07Z</dcterms:created>
  <dcterms:modified xsi:type="dcterms:W3CDTF">2019-12-28T16:14:45Z</dcterms:modified>
</cp:coreProperties>
</file>